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20" yWindow="504" windowWidth="15036" windowHeight="7620"/>
  </bookViews>
  <sheets>
    <sheet name="Rekapitulace stavby" sheetId="1" r:id="rId1"/>
    <sheet name="201 - Most" sheetId="2" r:id="rId2"/>
    <sheet name="Pokyny pro vyplnění" sheetId="3" r:id="rId3"/>
  </sheets>
  <definedNames>
    <definedName name="_xlnm._FilterDatabase" localSheetId="1" hidden="1">'201 - Most'!$C$89:$K$89</definedName>
    <definedName name="_xlnm.Print_Titles" localSheetId="1">'201 - Most'!$89:$89</definedName>
    <definedName name="_xlnm.Print_Titles" localSheetId="0">'Rekapitulace stavby'!$49:$49</definedName>
    <definedName name="_xlnm.Print_Area" localSheetId="1">'201 - Most'!$C$4:$J$36,'201 - Most'!$C$42:$J$71,'201 - Most'!$C$77:$K$346</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45621"/>
</workbook>
</file>

<file path=xl/calcChain.xml><?xml version="1.0" encoding="utf-8"?>
<calcChain xmlns="http://schemas.openxmlformats.org/spreadsheetml/2006/main">
  <c r="AY52" i="1" l="1"/>
  <c r="AX52" i="1"/>
  <c r="BI345" i="2"/>
  <c r="BH345" i="2"/>
  <c r="BG345" i="2"/>
  <c r="BF345" i="2"/>
  <c r="T345" i="2"/>
  <c r="T344" i="2" s="1"/>
  <c r="R345" i="2"/>
  <c r="R344" i="2" s="1"/>
  <c r="P345" i="2"/>
  <c r="P344" i="2" s="1"/>
  <c r="BK345" i="2"/>
  <c r="BK344" i="2" s="1"/>
  <c r="J344" i="2" s="1"/>
  <c r="J70" i="2" s="1"/>
  <c r="J345" i="2"/>
  <c r="BE345" i="2" s="1"/>
  <c r="BI342" i="2"/>
  <c r="BH342" i="2"/>
  <c r="BG342" i="2"/>
  <c r="BF342" i="2"/>
  <c r="T342" i="2"/>
  <c r="T341" i="2" s="1"/>
  <c r="R342" i="2"/>
  <c r="R341" i="2" s="1"/>
  <c r="P342" i="2"/>
  <c r="P341" i="2" s="1"/>
  <c r="BK342" i="2"/>
  <c r="BK341" i="2" s="1"/>
  <c r="J341" i="2" s="1"/>
  <c r="J69" i="2" s="1"/>
  <c r="J342" i="2"/>
  <c r="BE342" i="2" s="1"/>
  <c r="BI339" i="2"/>
  <c r="BH339" i="2"/>
  <c r="BG339" i="2"/>
  <c r="BF339" i="2"/>
  <c r="T339" i="2"/>
  <c r="T338" i="2" s="1"/>
  <c r="R339" i="2"/>
  <c r="R338" i="2" s="1"/>
  <c r="P339" i="2"/>
  <c r="P338" i="2" s="1"/>
  <c r="BK339" i="2"/>
  <c r="BK338" i="2" s="1"/>
  <c r="J338" i="2" s="1"/>
  <c r="J68" i="2" s="1"/>
  <c r="J339" i="2"/>
  <c r="BE339" i="2" s="1"/>
  <c r="BI336" i="2"/>
  <c r="BH336" i="2"/>
  <c r="BG336" i="2"/>
  <c r="BF336" i="2"/>
  <c r="BE336" i="2"/>
  <c r="T336" i="2"/>
  <c r="R336" i="2"/>
  <c r="P336" i="2"/>
  <c r="BK336" i="2"/>
  <c r="J336" i="2"/>
  <c r="BI334" i="2"/>
  <c r="BH334" i="2"/>
  <c r="BG334" i="2"/>
  <c r="BF334" i="2"/>
  <c r="T334" i="2"/>
  <c r="R334" i="2"/>
  <c r="P334" i="2"/>
  <c r="BK334" i="2"/>
  <c r="J334" i="2"/>
  <c r="BE334" i="2" s="1"/>
  <c r="BI332" i="2"/>
  <c r="BH332" i="2"/>
  <c r="BG332" i="2"/>
  <c r="BF332" i="2"/>
  <c r="BE332" i="2"/>
  <c r="T332" i="2"/>
  <c r="R332" i="2"/>
  <c r="P332" i="2"/>
  <c r="BK332" i="2"/>
  <c r="J332" i="2"/>
  <c r="BI330" i="2"/>
  <c r="BH330" i="2"/>
  <c r="BG330" i="2"/>
  <c r="BF330" i="2"/>
  <c r="BE330" i="2"/>
  <c r="T330" i="2"/>
  <c r="R330" i="2"/>
  <c r="P330" i="2"/>
  <c r="BK330" i="2"/>
  <c r="J330" i="2"/>
  <c r="BI328" i="2"/>
  <c r="BH328" i="2"/>
  <c r="BG328" i="2"/>
  <c r="BF328" i="2"/>
  <c r="BE328" i="2"/>
  <c r="T328" i="2"/>
  <c r="T327" i="2" s="1"/>
  <c r="T326" i="2" s="1"/>
  <c r="R328" i="2"/>
  <c r="R327" i="2" s="1"/>
  <c r="R326" i="2" s="1"/>
  <c r="P328" i="2"/>
  <c r="P327" i="2" s="1"/>
  <c r="P326" i="2" s="1"/>
  <c r="BK328" i="2"/>
  <c r="BK327" i="2" s="1"/>
  <c r="J328" i="2"/>
  <c r="BI324" i="2"/>
  <c r="BH324" i="2"/>
  <c r="BG324" i="2"/>
  <c r="BF324" i="2"/>
  <c r="BE324" i="2"/>
  <c r="T324" i="2"/>
  <c r="T323" i="2" s="1"/>
  <c r="R324" i="2"/>
  <c r="R323" i="2" s="1"/>
  <c r="P324" i="2"/>
  <c r="P323" i="2" s="1"/>
  <c r="BK324" i="2"/>
  <c r="BK323" i="2" s="1"/>
  <c r="J323" i="2" s="1"/>
  <c r="J65" i="2" s="1"/>
  <c r="J324" i="2"/>
  <c r="BI319" i="2"/>
  <c r="BH319" i="2"/>
  <c r="BG319" i="2"/>
  <c r="BF319" i="2"/>
  <c r="T319" i="2"/>
  <c r="R319" i="2"/>
  <c r="P319" i="2"/>
  <c r="BK319" i="2"/>
  <c r="J319" i="2"/>
  <c r="BE319" i="2" s="1"/>
  <c r="BI315" i="2"/>
  <c r="BH315" i="2"/>
  <c r="BG315" i="2"/>
  <c r="BF315" i="2"/>
  <c r="T315" i="2"/>
  <c r="R315" i="2"/>
  <c r="P315" i="2"/>
  <c r="BK315" i="2"/>
  <c r="J315" i="2"/>
  <c r="BE315" i="2" s="1"/>
  <c r="BI308" i="2"/>
  <c r="BH308" i="2"/>
  <c r="BG308" i="2"/>
  <c r="BF308" i="2"/>
  <c r="T308" i="2"/>
  <c r="R308" i="2"/>
  <c r="P308" i="2"/>
  <c r="BK308" i="2"/>
  <c r="J308" i="2"/>
  <c r="BE308" i="2" s="1"/>
  <c r="BI306" i="2"/>
  <c r="BH306" i="2"/>
  <c r="BG306" i="2"/>
  <c r="BF306" i="2"/>
  <c r="T306" i="2"/>
  <c r="R306" i="2"/>
  <c r="P306" i="2"/>
  <c r="BK306" i="2"/>
  <c r="J306" i="2"/>
  <c r="BE306" i="2" s="1"/>
  <c r="BI301" i="2"/>
  <c r="BH301" i="2"/>
  <c r="BG301" i="2"/>
  <c r="BF301" i="2"/>
  <c r="T301" i="2"/>
  <c r="R301" i="2"/>
  <c r="P301" i="2"/>
  <c r="BK301" i="2"/>
  <c r="J301" i="2"/>
  <c r="BE301" i="2" s="1"/>
  <c r="BI296" i="2"/>
  <c r="BH296" i="2"/>
  <c r="BG296" i="2"/>
  <c r="BF296" i="2"/>
  <c r="T296" i="2"/>
  <c r="R296" i="2"/>
  <c r="P296" i="2"/>
  <c r="BK296" i="2"/>
  <c r="J296" i="2"/>
  <c r="BE296" i="2" s="1"/>
  <c r="BI292" i="2"/>
  <c r="BH292" i="2"/>
  <c r="BG292" i="2"/>
  <c r="BF292" i="2"/>
  <c r="T292" i="2"/>
  <c r="R292" i="2"/>
  <c r="P292" i="2"/>
  <c r="BK292" i="2"/>
  <c r="J292" i="2"/>
  <c r="BE292" i="2" s="1"/>
  <c r="BI289" i="2"/>
  <c r="BH289" i="2"/>
  <c r="BG289" i="2"/>
  <c r="BF289" i="2"/>
  <c r="BE289" i="2"/>
  <c r="T289" i="2"/>
  <c r="R289" i="2"/>
  <c r="P289" i="2"/>
  <c r="BK289" i="2"/>
  <c r="J289" i="2"/>
  <c r="BI286" i="2"/>
  <c r="BH286" i="2"/>
  <c r="BG286" i="2"/>
  <c r="BF286" i="2"/>
  <c r="BE286" i="2"/>
  <c r="T286" i="2"/>
  <c r="R286" i="2"/>
  <c r="P286" i="2"/>
  <c r="BK286" i="2"/>
  <c r="J286" i="2"/>
  <c r="BI281" i="2"/>
  <c r="BH281" i="2"/>
  <c r="BG281" i="2"/>
  <c r="BF281" i="2"/>
  <c r="BE281" i="2"/>
  <c r="T281" i="2"/>
  <c r="R281" i="2"/>
  <c r="P281" i="2"/>
  <c r="BK281" i="2"/>
  <c r="J281" i="2"/>
  <c r="BI276" i="2"/>
  <c r="BH276" i="2"/>
  <c r="BG276" i="2"/>
  <c r="BF276" i="2"/>
  <c r="BE276" i="2"/>
  <c r="T276" i="2"/>
  <c r="R276" i="2"/>
  <c r="P276" i="2"/>
  <c r="BK276" i="2"/>
  <c r="J276" i="2"/>
  <c r="BI273" i="2"/>
  <c r="BH273" i="2"/>
  <c r="BG273" i="2"/>
  <c r="BF273" i="2"/>
  <c r="BE273" i="2"/>
  <c r="T273" i="2"/>
  <c r="R273" i="2"/>
  <c r="P273" i="2"/>
  <c r="BK273" i="2"/>
  <c r="J273" i="2"/>
  <c r="BI270" i="2"/>
  <c r="BH270" i="2"/>
  <c r="BG270" i="2"/>
  <c r="BF270" i="2"/>
  <c r="BE270" i="2"/>
  <c r="T270" i="2"/>
  <c r="R270" i="2"/>
  <c r="P270" i="2"/>
  <c r="BK270" i="2"/>
  <c r="J270" i="2"/>
  <c r="BI267" i="2"/>
  <c r="BH267" i="2"/>
  <c r="BG267" i="2"/>
  <c r="BF267" i="2"/>
  <c r="BE267" i="2"/>
  <c r="T267" i="2"/>
  <c r="R267" i="2"/>
  <c r="P267" i="2"/>
  <c r="BK267" i="2"/>
  <c r="J267" i="2"/>
  <c r="BI263" i="2"/>
  <c r="BH263" i="2"/>
  <c r="BG263" i="2"/>
  <c r="BF263" i="2"/>
  <c r="BE263" i="2"/>
  <c r="T263" i="2"/>
  <c r="R263" i="2"/>
  <c r="P263" i="2"/>
  <c r="BK263" i="2"/>
  <c r="J263" i="2"/>
  <c r="BI260" i="2"/>
  <c r="BH260" i="2"/>
  <c r="BG260" i="2"/>
  <c r="BF260" i="2"/>
  <c r="BE260" i="2"/>
  <c r="T260" i="2"/>
  <c r="R260" i="2"/>
  <c r="P260" i="2"/>
  <c r="BK260" i="2"/>
  <c r="J260" i="2"/>
  <c r="BI257" i="2"/>
  <c r="BH257" i="2"/>
  <c r="BG257" i="2"/>
  <c r="BF257" i="2"/>
  <c r="BE257" i="2"/>
  <c r="T257" i="2"/>
  <c r="R257" i="2"/>
  <c r="P257" i="2"/>
  <c r="BK257" i="2"/>
  <c r="J257" i="2"/>
  <c r="BI255" i="2"/>
  <c r="BH255" i="2"/>
  <c r="BG255" i="2"/>
  <c r="BF255" i="2"/>
  <c r="BE255" i="2"/>
  <c r="T255" i="2"/>
  <c r="R255" i="2"/>
  <c r="P255" i="2"/>
  <c r="BK255" i="2"/>
  <c r="J255" i="2"/>
  <c r="BI252" i="2"/>
  <c r="BH252" i="2"/>
  <c r="BG252" i="2"/>
  <c r="BF252" i="2"/>
  <c r="BE252" i="2"/>
  <c r="T252" i="2"/>
  <c r="R252" i="2"/>
  <c r="P252" i="2"/>
  <c r="BK252" i="2"/>
  <c r="J252" i="2"/>
  <c r="BI250" i="2"/>
  <c r="BH250" i="2"/>
  <c r="BG250" i="2"/>
  <c r="BF250" i="2"/>
  <c r="BE250" i="2"/>
  <c r="T250" i="2"/>
  <c r="R250" i="2"/>
  <c r="P250" i="2"/>
  <c r="BK250" i="2"/>
  <c r="J250" i="2"/>
  <c r="BI247" i="2"/>
  <c r="BH247" i="2"/>
  <c r="BG247" i="2"/>
  <c r="BF247" i="2"/>
  <c r="BE247" i="2"/>
  <c r="T247" i="2"/>
  <c r="R247" i="2"/>
  <c r="P247" i="2"/>
  <c r="BK247" i="2"/>
  <c r="J247" i="2"/>
  <c r="BI245" i="2"/>
  <c r="BH245" i="2"/>
  <c r="BG245" i="2"/>
  <c r="BF245" i="2"/>
  <c r="BE245" i="2"/>
  <c r="T245" i="2"/>
  <c r="R245" i="2"/>
  <c r="P245" i="2"/>
  <c r="BK245" i="2"/>
  <c r="J245" i="2"/>
  <c r="BI242" i="2"/>
  <c r="BH242" i="2"/>
  <c r="BG242" i="2"/>
  <c r="BF242" i="2"/>
  <c r="BE242" i="2"/>
  <c r="T242" i="2"/>
  <c r="R242" i="2"/>
  <c r="P242" i="2"/>
  <c r="BK242" i="2"/>
  <c r="J242" i="2"/>
  <c r="BI239" i="2"/>
  <c r="BH239" i="2"/>
  <c r="BG239" i="2"/>
  <c r="BF239" i="2"/>
  <c r="BE239" i="2"/>
  <c r="T239" i="2"/>
  <c r="R239" i="2"/>
  <c r="P239" i="2"/>
  <c r="BK239" i="2"/>
  <c r="J239" i="2"/>
  <c r="BI236" i="2"/>
  <c r="BH236" i="2"/>
  <c r="BG236" i="2"/>
  <c r="BF236" i="2"/>
  <c r="BE236" i="2"/>
  <c r="T236" i="2"/>
  <c r="R236" i="2"/>
  <c r="P236" i="2"/>
  <c r="BK236" i="2"/>
  <c r="J236" i="2"/>
  <c r="BI233" i="2"/>
  <c r="BH233" i="2"/>
  <c r="BG233" i="2"/>
  <c r="BF233" i="2"/>
  <c r="BE233" i="2"/>
  <c r="T233" i="2"/>
  <c r="R233" i="2"/>
  <c r="P233" i="2"/>
  <c r="BK233" i="2"/>
  <c r="J233" i="2"/>
  <c r="BI228" i="2"/>
  <c r="BH228" i="2"/>
  <c r="BG228" i="2"/>
  <c r="BF228" i="2"/>
  <c r="BE228" i="2"/>
  <c r="T228" i="2"/>
  <c r="R228" i="2"/>
  <c r="P228" i="2"/>
  <c r="BK228" i="2"/>
  <c r="J228" i="2"/>
  <c r="BI225" i="2"/>
  <c r="BH225" i="2"/>
  <c r="BG225" i="2"/>
  <c r="BF225" i="2"/>
  <c r="BE225" i="2"/>
  <c r="T225" i="2"/>
  <c r="R225" i="2"/>
  <c r="P225" i="2"/>
  <c r="BK225" i="2"/>
  <c r="J225" i="2"/>
  <c r="BI222" i="2"/>
  <c r="BH222" i="2"/>
  <c r="BG222" i="2"/>
  <c r="BF222" i="2"/>
  <c r="BE222" i="2"/>
  <c r="T222" i="2"/>
  <c r="R222" i="2"/>
  <c r="P222" i="2"/>
  <c r="BK222" i="2"/>
  <c r="J222" i="2"/>
  <c r="BI219" i="2"/>
  <c r="BH219" i="2"/>
  <c r="BG219" i="2"/>
  <c r="BF219" i="2"/>
  <c r="BE219" i="2"/>
  <c r="T219" i="2"/>
  <c r="R219" i="2"/>
  <c r="P219" i="2"/>
  <c r="BK219" i="2"/>
  <c r="J219" i="2"/>
  <c r="BI216" i="2"/>
  <c r="BH216" i="2"/>
  <c r="BG216" i="2"/>
  <c r="BF216" i="2"/>
  <c r="BE216" i="2"/>
  <c r="T216" i="2"/>
  <c r="R216" i="2"/>
  <c r="P216" i="2"/>
  <c r="BK216" i="2"/>
  <c r="J216" i="2"/>
  <c r="BI213" i="2"/>
  <c r="BH213" i="2"/>
  <c r="BG213" i="2"/>
  <c r="BF213" i="2"/>
  <c r="BE213" i="2"/>
  <c r="T213" i="2"/>
  <c r="R213" i="2"/>
  <c r="P213" i="2"/>
  <c r="BK213" i="2"/>
  <c r="J213" i="2"/>
  <c r="BI211" i="2"/>
  <c r="BH211" i="2"/>
  <c r="BG211" i="2"/>
  <c r="BF211" i="2"/>
  <c r="BE211" i="2"/>
  <c r="T211" i="2"/>
  <c r="R211" i="2"/>
  <c r="P211" i="2"/>
  <c r="BK211" i="2"/>
  <c r="J211" i="2"/>
  <c r="BI209" i="2"/>
  <c r="BH209" i="2"/>
  <c r="BG209" i="2"/>
  <c r="BF209" i="2"/>
  <c r="BE209" i="2"/>
  <c r="T209" i="2"/>
  <c r="R209" i="2"/>
  <c r="P209" i="2"/>
  <c r="BK209" i="2"/>
  <c r="J209" i="2"/>
  <c r="BI206" i="2"/>
  <c r="BH206" i="2"/>
  <c r="BG206" i="2"/>
  <c r="BF206" i="2"/>
  <c r="BE206" i="2"/>
  <c r="T206" i="2"/>
  <c r="T205" i="2" s="1"/>
  <c r="R206" i="2"/>
  <c r="R205" i="2" s="1"/>
  <c r="P206" i="2"/>
  <c r="P205" i="2" s="1"/>
  <c r="BK206" i="2"/>
  <c r="BK205" i="2" s="1"/>
  <c r="J205" i="2" s="1"/>
  <c r="J64" i="2" s="1"/>
  <c r="J206" i="2"/>
  <c r="BI203" i="2"/>
  <c r="BH203" i="2"/>
  <c r="BG203" i="2"/>
  <c r="BF203" i="2"/>
  <c r="T203" i="2"/>
  <c r="T202" i="2" s="1"/>
  <c r="R203" i="2"/>
  <c r="R202" i="2" s="1"/>
  <c r="P203" i="2"/>
  <c r="P202" i="2" s="1"/>
  <c r="BK203" i="2"/>
  <c r="BK202" i="2" s="1"/>
  <c r="J202" i="2" s="1"/>
  <c r="J63" i="2" s="1"/>
  <c r="J203" i="2"/>
  <c r="BE203" i="2" s="1"/>
  <c r="BI199" i="2"/>
  <c r="BH199" i="2"/>
  <c r="BG199" i="2"/>
  <c r="BF199" i="2"/>
  <c r="BE199" i="2"/>
  <c r="T199" i="2"/>
  <c r="T198" i="2" s="1"/>
  <c r="R199" i="2"/>
  <c r="R198" i="2" s="1"/>
  <c r="P199" i="2"/>
  <c r="P198" i="2" s="1"/>
  <c r="BK199" i="2"/>
  <c r="BK198" i="2" s="1"/>
  <c r="J198" i="2" s="1"/>
  <c r="J62" i="2" s="1"/>
  <c r="J199" i="2"/>
  <c r="BI195" i="2"/>
  <c r="BH195" i="2"/>
  <c r="BG195" i="2"/>
  <c r="BF195" i="2"/>
  <c r="T195" i="2"/>
  <c r="R195" i="2"/>
  <c r="P195" i="2"/>
  <c r="BK195" i="2"/>
  <c r="J195" i="2"/>
  <c r="BE195" i="2" s="1"/>
  <c r="BI193" i="2"/>
  <c r="BH193" i="2"/>
  <c r="BG193" i="2"/>
  <c r="BF193" i="2"/>
  <c r="T193" i="2"/>
  <c r="R193" i="2"/>
  <c r="P193" i="2"/>
  <c r="BK193" i="2"/>
  <c r="J193" i="2"/>
  <c r="BE193" i="2" s="1"/>
  <c r="BI189" i="2"/>
  <c r="BH189" i="2"/>
  <c r="BG189" i="2"/>
  <c r="BF189" i="2"/>
  <c r="T189" i="2"/>
  <c r="R189" i="2"/>
  <c r="P189" i="2"/>
  <c r="BK189" i="2"/>
  <c r="J189" i="2"/>
  <c r="BE189" i="2" s="1"/>
  <c r="BI185" i="2"/>
  <c r="BH185" i="2"/>
  <c r="BG185" i="2"/>
  <c r="BF185" i="2"/>
  <c r="T185" i="2"/>
  <c r="R185" i="2"/>
  <c r="P185" i="2"/>
  <c r="BK185" i="2"/>
  <c r="J185" i="2"/>
  <c r="BE185" i="2" s="1"/>
  <c r="BI181" i="2"/>
  <c r="BH181" i="2"/>
  <c r="BG181" i="2"/>
  <c r="BF181" i="2"/>
  <c r="T181" i="2"/>
  <c r="R181" i="2"/>
  <c r="P181" i="2"/>
  <c r="BK181" i="2"/>
  <c r="J181" i="2"/>
  <c r="BE181" i="2" s="1"/>
  <c r="BI177" i="2"/>
  <c r="BH177" i="2"/>
  <c r="BG177" i="2"/>
  <c r="BF177" i="2"/>
  <c r="T177" i="2"/>
  <c r="T176" i="2" s="1"/>
  <c r="R177" i="2"/>
  <c r="R176" i="2" s="1"/>
  <c r="P177" i="2"/>
  <c r="P176" i="2" s="1"/>
  <c r="BK177" i="2"/>
  <c r="BK176" i="2" s="1"/>
  <c r="J176" i="2" s="1"/>
  <c r="J61" i="2" s="1"/>
  <c r="J177" i="2"/>
  <c r="BE177" i="2" s="1"/>
  <c r="BI173" i="2"/>
  <c r="BH173" i="2"/>
  <c r="BG173" i="2"/>
  <c r="BF173" i="2"/>
  <c r="BE173" i="2"/>
  <c r="T173" i="2"/>
  <c r="R173" i="2"/>
  <c r="P173" i="2"/>
  <c r="BK173" i="2"/>
  <c r="J173" i="2"/>
  <c r="BI170" i="2"/>
  <c r="BH170" i="2"/>
  <c r="BG170" i="2"/>
  <c r="BF170" i="2"/>
  <c r="BE170" i="2"/>
  <c r="T170" i="2"/>
  <c r="R170" i="2"/>
  <c r="P170" i="2"/>
  <c r="BK170" i="2"/>
  <c r="J170" i="2"/>
  <c r="BI164" i="2"/>
  <c r="BH164" i="2"/>
  <c r="BG164" i="2"/>
  <c r="BF164" i="2"/>
  <c r="BE164" i="2"/>
  <c r="T164" i="2"/>
  <c r="R164" i="2"/>
  <c r="P164" i="2"/>
  <c r="BK164" i="2"/>
  <c r="J164" i="2"/>
  <c r="BI162" i="2"/>
  <c r="BH162" i="2"/>
  <c r="BG162" i="2"/>
  <c r="BF162" i="2"/>
  <c r="BE162" i="2"/>
  <c r="T162" i="2"/>
  <c r="R162" i="2"/>
  <c r="P162" i="2"/>
  <c r="BK162" i="2"/>
  <c r="J162" i="2"/>
  <c r="BI159" i="2"/>
  <c r="BH159" i="2"/>
  <c r="BG159" i="2"/>
  <c r="BF159" i="2"/>
  <c r="BE159" i="2"/>
  <c r="T159" i="2"/>
  <c r="R159" i="2"/>
  <c r="P159" i="2"/>
  <c r="BK159" i="2"/>
  <c r="J159" i="2"/>
  <c r="BI156" i="2"/>
  <c r="BH156" i="2"/>
  <c r="BG156" i="2"/>
  <c r="BF156" i="2"/>
  <c r="BE156" i="2"/>
  <c r="T156" i="2"/>
  <c r="T155" i="2" s="1"/>
  <c r="R156" i="2"/>
  <c r="R155" i="2" s="1"/>
  <c r="P156" i="2"/>
  <c r="P155" i="2" s="1"/>
  <c r="BK156" i="2"/>
  <c r="BK155" i="2" s="1"/>
  <c r="J155" i="2" s="1"/>
  <c r="J60" i="2" s="1"/>
  <c r="J156" i="2"/>
  <c r="BI152" i="2"/>
  <c r="BH152" i="2"/>
  <c r="BG152" i="2"/>
  <c r="BF152" i="2"/>
  <c r="T152" i="2"/>
  <c r="R152" i="2"/>
  <c r="P152" i="2"/>
  <c r="BK152" i="2"/>
  <c r="J152" i="2"/>
  <c r="BE152" i="2" s="1"/>
  <c r="BI148" i="2"/>
  <c r="BH148" i="2"/>
  <c r="BG148" i="2"/>
  <c r="BF148" i="2"/>
  <c r="T148" i="2"/>
  <c r="R148" i="2"/>
  <c r="P148" i="2"/>
  <c r="BK148" i="2"/>
  <c r="J148" i="2"/>
  <c r="BE148" i="2" s="1"/>
  <c r="BI145" i="2"/>
  <c r="BH145" i="2"/>
  <c r="BG145" i="2"/>
  <c r="BF145" i="2"/>
  <c r="T145" i="2"/>
  <c r="R145" i="2"/>
  <c r="P145" i="2"/>
  <c r="BK145" i="2"/>
  <c r="J145" i="2"/>
  <c r="BE145" i="2" s="1"/>
  <c r="BI142" i="2"/>
  <c r="BH142" i="2"/>
  <c r="BG142" i="2"/>
  <c r="BF142" i="2"/>
  <c r="T142" i="2"/>
  <c r="R142" i="2"/>
  <c r="P142" i="2"/>
  <c r="BK142" i="2"/>
  <c r="J142" i="2"/>
  <c r="BE142" i="2" s="1"/>
  <c r="BI139" i="2"/>
  <c r="BH139" i="2"/>
  <c r="BG139" i="2"/>
  <c r="BF139" i="2"/>
  <c r="T139" i="2"/>
  <c r="R139" i="2"/>
  <c r="P139" i="2"/>
  <c r="BK139" i="2"/>
  <c r="J139" i="2"/>
  <c r="BE139" i="2" s="1"/>
  <c r="BI137" i="2"/>
  <c r="BH137" i="2"/>
  <c r="BG137" i="2"/>
  <c r="BF137" i="2"/>
  <c r="T137" i="2"/>
  <c r="T136" i="2" s="1"/>
  <c r="R137" i="2"/>
  <c r="R136" i="2" s="1"/>
  <c r="P137" i="2"/>
  <c r="P136" i="2" s="1"/>
  <c r="BK137" i="2"/>
  <c r="BK136" i="2" s="1"/>
  <c r="J136" i="2" s="1"/>
  <c r="J59" i="2" s="1"/>
  <c r="J137" i="2"/>
  <c r="BE137" i="2" s="1"/>
  <c r="BI132" i="2"/>
  <c r="BH132" i="2"/>
  <c r="BG132" i="2"/>
  <c r="BF132" i="2"/>
  <c r="BE132" i="2"/>
  <c r="T132" i="2"/>
  <c r="R132" i="2"/>
  <c r="P132" i="2"/>
  <c r="BK132" i="2"/>
  <c r="J132" i="2"/>
  <c r="BI130" i="2"/>
  <c r="BH130" i="2"/>
  <c r="BG130" i="2"/>
  <c r="BF130" i="2"/>
  <c r="BE130" i="2"/>
  <c r="T130" i="2"/>
  <c r="R130" i="2"/>
  <c r="P130" i="2"/>
  <c r="BK130" i="2"/>
  <c r="J130" i="2"/>
  <c r="BI126" i="2"/>
  <c r="BH126" i="2"/>
  <c r="BG126" i="2"/>
  <c r="BF126" i="2"/>
  <c r="BE126" i="2"/>
  <c r="T126" i="2"/>
  <c r="R126" i="2"/>
  <c r="P126" i="2"/>
  <c r="BK126" i="2"/>
  <c r="J126" i="2"/>
  <c r="BI123" i="2"/>
  <c r="BH123" i="2"/>
  <c r="BG123" i="2"/>
  <c r="BF123" i="2"/>
  <c r="BE123" i="2"/>
  <c r="T123" i="2"/>
  <c r="R123" i="2"/>
  <c r="P123" i="2"/>
  <c r="BK123" i="2"/>
  <c r="J123" i="2"/>
  <c r="BI120" i="2"/>
  <c r="BH120" i="2"/>
  <c r="BG120" i="2"/>
  <c r="BF120" i="2"/>
  <c r="BE120" i="2"/>
  <c r="T120" i="2"/>
  <c r="R120" i="2"/>
  <c r="P120" i="2"/>
  <c r="BK120" i="2"/>
  <c r="J120" i="2"/>
  <c r="BI116" i="2"/>
  <c r="BH116" i="2"/>
  <c r="BG116" i="2"/>
  <c r="BF116" i="2"/>
  <c r="BE116" i="2"/>
  <c r="T116" i="2"/>
  <c r="R116" i="2"/>
  <c r="P116" i="2"/>
  <c r="BK116" i="2"/>
  <c r="J116" i="2"/>
  <c r="BI112" i="2"/>
  <c r="BH112" i="2"/>
  <c r="BG112" i="2"/>
  <c r="BF112" i="2"/>
  <c r="BE112" i="2"/>
  <c r="T112" i="2"/>
  <c r="R112" i="2"/>
  <c r="P112" i="2"/>
  <c r="BK112" i="2"/>
  <c r="J112" i="2"/>
  <c r="BI110" i="2"/>
  <c r="BH110" i="2"/>
  <c r="BG110" i="2"/>
  <c r="BF110" i="2"/>
  <c r="BE110" i="2"/>
  <c r="T110" i="2"/>
  <c r="R110" i="2"/>
  <c r="P110" i="2"/>
  <c r="BK110" i="2"/>
  <c r="J110" i="2"/>
  <c r="BI107" i="2"/>
  <c r="BH107" i="2"/>
  <c r="BG107" i="2"/>
  <c r="BF107" i="2"/>
  <c r="BE107" i="2"/>
  <c r="T107" i="2"/>
  <c r="R107" i="2"/>
  <c r="P107" i="2"/>
  <c r="BK107" i="2"/>
  <c r="J107" i="2"/>
  <c r="BI103" i="2"/>
  <c r="BH103" i="2"/>
  <c r="BG103" i="2"/>
  <c r="BF103" i="2"/>
  <c r="BE103" i="2"/>
  <c r="T103" i="2"/>
  <c r="R103" i="2"/>
  <c r="P103" i="2"/>
  <c r="BK103" i="2"/>
  <c r="J103" i="2"/>
  <c r="BI99" i="2"/>
  <c r="BH99" i="2"/>
  <c r="BG99" i="2"/>
  <c r="BF99" i="2"/>
  <c r="BE99" i="2"/>
  <c r="T99" i="2"/>
  <c r="R99" i="2"/>
  <c r="P99" i="2"/>
  <c r="BK99" i="2"/>
  <c r="J99" i="2"/>
  <c r="BI96" i="2"/>
  <c r="BH96" i="2"/>
  <c r="BG96" i="2"/>
  <c r="BF96" i="2"/>
  <c r="BE96" i="2"/>
  <c r="T96" i="2"/>
  <c r="R96" i="2"/>
  <c r="P96" i="2"/>
  <c r="BK96" i="2"/>
  <c r="J96" i="2"/>
  <c r="BI93" i="2"/>
  <c r="F34" i="2" s="1"/>
  <c r="BD52" i="1" s="1"/>
  <c r="BD51" i="1" s="1"/>
  <c r="W30" i="1" s="1"/>
  <c r="BH93" i="2"/>
  <c r="F33" i="2" s="1"/>
  <c r="BC52" i="1" s="1"/>
  <c r="BC51" i="1" s="1"/>
  <c r="BG93" i="2"/>
  <c r="F32" i="2" s="1"/>
  <c r="BB52" i="1" s="1"/>
  <c r="BB51" i="1" s="1"/>
  <c r="BF93" i="2"/>
  <c r="F31" i="2" s="1"/>
  <c r="BA52" i="1" s="1"/>
  <c r="BA51" i="1" s="1"/>
  <c r="BE93" i="2"/>
  <c r="J30" i="2" s="1"/>
  <c r="AV52" i="1" s="1"/>
  <c r="T93" i="2"/>
  <c r="T92" i="2" s="1"/>
  <c r="T91" i="2" s="1"/>
  <c r="T90" i="2" s="1"/>
  <c r="R93" i="2"/>
  <c r="R92" i="2" s="1"/>
  <c r="R91" i="2" s="1"/>
  <c r="R90" i="2" s="1"/>
  <c r="P93" i="2"/>
  <c r="P92" i="2" s="1"/>
  <c r="P91" i="2" s="1"/>
  <c r="P90" i="2" s="1"/>
  <c r="AU52" i="1" s="1"/>
  <c r="AU51" i="1" s="1"/>
  <c r="BK93" i="2"/>
  <c r="BK92" i="2" s="1"/>
  <c r="J93" i="2"/>
  <c r="J86" i="2"/>
  <c r="F86" i="2"/>
  <c r="F84" i="2"/>
  <c r="E82" i="2"/>
  <c r="E80" i="2"/>
  <c r="J51" i="2"/>
  <c r="F51" i="2"/>
  <c r="F49" i="2"/>
  <c r="E47" i="2"/>
  <c r="J18" i="2"/>
  <c r="E18" i="2"/>
  <c r="F52" i="2" s="1"/>
  <c r="J17" i="2"/>
  <c r="J12" i="2"/>
  <c r="J49" i="2" s="1"/>
  <c r="E7" i="2"/>
  <c r="E45" i="2" s="1"/>
  <c r="AS51" i="1"/>
  <c r="L47" i="1"/>
  <c r="AM46" i="1"/>
  <c r="L46" i="1"/>
  <c r="AM44" i="1"/>
  <c r="L44" i="1"/>
  <c r="L42" i="1"/>
  <c r="L41" i="1"/>
  <c r="W29" i="1" l="1"/>
  <c r="AY51" i="1"/>
  <c r="AW51" i="1"/>
  <c r="AK27" i="1" s="1"/>
  <c r="W27" i="1"/>
  <c r="BK91" i="2"/>
  <c r="J92" i="2"/>
  <c r="J58" i="2" s="1"/>
  <c r="W28" i="1"/>
  <c r="AX51" i="1"/>
  <c r="BK326" i="2"/>
  <c r="J326" i="2" s="1"/>
  <c r="J66" i="2" s="1"/>
  <c r="J327" i="2"/>
  <c r="J67" i="2" s="1"/>
  <c r="J31" i="2"/>
  <c r="AW52" i="1" s="1"/>
  <c r="AT52" i="1" s="1"/>
  <c r="F87" i="2"/>
  <c r="J84" i="2"/>
  <c r="F30" i="2"/>
  <c r="AZ52" i="1" s="1"/>
  <c r="AZ51" i="1" s="1"/>
  <c r="W26" i="1" l="1"/>
  <c r="AV51" i="1"/>
  <c r="J91" i="2"/>
  <c r="J57" i="2" s="1"/>
  <c r="BK90" i="2"/>
  <c r="J90" i="2" s="1"/>
  <c r="J56" i="2" l="1"/>
  <c r="J27" i="2"/>
  <c r="AK26" i="1"/>
  <c r="AT51" i="1"/>
  <c r="J36" i="2" l="1"/>
  <c r="AG52" i="1"/>
  <c r="AN52" i="1" l="1"/>
  <c r="AG51" i="1"/>
  <c r="AK23" i="1" l="1"/>
  <c r="AK32" i="1" s="1"/>
  <c r="AN51" i="1"/>
</calcChain>
</file>

<file path=xl/sharedStrings.xml><?xml version="1.0" encoding="utf-8"?>
<sst xmlns="http://schemas.openxmlformats.org/spreadsheetml/2006/main" count="3179" uniqueCount="789">
  <si>
    <t>Export VZ</t>
  </si>
  <si>
    <t>List obsahuje:</t>
  </si>
  <si>
    <t>3.0</t>
  </si>
  <si>
    <t/>
  </si>
  <si>
    <t>False</t>
  </si>
  <si>
    <t>{a18256a9-fed9-4879-ae64-482e737fe8c3}</t>
  </si>
  <si>
    <t>&gt;&gt;  skryté sloupce  &lt;&lt;</t>
  </si>
  <si>
    <t>0,01</t>
  </si>
  <si>
    <t>21</t>
  </si>
  <si>
    <t>15</t>
  </si>
  <si>
    <t>REKAPITULACE STAVBY</t>
  </si>
  <si>
    <t>v ---  níže se nacházejí doplnkové a pomocné údaje k sestavám  --- v</t>
  </si>
  <si>
    <t>Návod na vyplnění</t>
  </si>
  <si>
    <t>0,001</t>
  </si>
  <si>
    <t>Kód:</t>
  </si>
  <si>
    <t>rM6vig</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</si>
  <si>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</si>
  <si>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</si>
  <si>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Most ev.č. M6 přes Hážovický potok v obci Vigantice</t>
  </si>
  <si>
    <t>0,1</t>
  </si>
  <si>
    <t>KSO:</t>
  </si>
  <si>
    <t>CC-CZ:</t>
  </si>
  <si>
    <t>1</t>
  </si>
  <si>
    <t>Místo:</t>
  </si>
  <si>
    <t>Vigantice</t>
  </si>
  <si>
    <t>Datum:</t>
  </si>
  <si>
    <t>18.07.2016</t>
  </si>
  <si>
    <t>10</t>
  </si>
  <si>
    <t>100</t>
  </si>
  <si>
    <t>Zadavatel:</t>
  </si>
  <si>
    <t>IČ:</t>
  </si>
  <si>
    <t>00304441</t>
  </si>
  <si>
    <t>Obec Vigantice</t>
  </si>
  <si>
    <t>DIČ:</t>
  </si>
  <si>
    <t>CZ00304441</t>
  </si>
  <si>
    <t>Uchazeč:</t>
  </si>
  <si>
    <t>Vyplň údaj</t>
  </si>
  <si>
    <t>Projektant:</t>
  </si>
  <si>
    <t>29362393</t>
  </si>
  <si>
    <t>Rušar mosty s.r.o. Brno</t>
  </si>
  <si>
    <t>CZ29362393</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</si>
  <si>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</si>
  <si>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</si>
  <si>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</si>
  <si>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</si>
  <si>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</si>
  <si>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</si>
  <si>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</si>
  <si>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</si>
  <si>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</si>
  <si>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</si>
  <si>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</si>
  <si>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</si>
  <si>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</si>
  <si>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</si>
  <si>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</si>
  <si>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</si>
  <si>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</si>
  <si>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</si>
  <si>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</si>
  <si>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</si>
  <si>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</si>
  <si>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</si>
  <si>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</si>
  <si>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</si>
  <si>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</si>
  <si>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</si>
  <si>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</si>
  <si>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</si>
  <si>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</si>
  <si>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</si>
  <si>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</si>
  <si>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</si>
  <si>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</si>
  <si>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</si>
  <si>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</si>
  <si>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</si>
  <si>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</si>
  <si>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</si>
  <si>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</si>
  <si>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</si>
  <si>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</si>
  <si>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201</t>
  </si>
  <si>
    <t>Most</t>
  </si>
  <si>
    <t>STA</t>
  </si>
  <si>
    <t>{2c5d0e06-3c3c-4a4c-99d1-57d19c7e5f60}</t>
  </si>
  <si>
    <t>821 11</t>
  </si>
  <si>
    <t>2</t>
  </si>
  <si>
    <t>Zpět na list:</t>
  </si>
  <si>
    <t>KRYCÍ LIST SOUPISU</t>
  </si>
  <si>
    <t>Objekt:</t>
  </si>
  <si>
    <t>201 - Most</t>
  </si>
  <si>
    <t>2141</t>
  </si>
  <si>
    <t>CZ-CPV:</t>
  </si>
  <si>
    <t>45233100-0</t>
  </si>
  <si>
    <t>CZ-CPA:</t>
  </si>
  <si>
    <t>42.13.10</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</si>
  <si>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</si>
  <si>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</si>
  <si>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</si>
  <si>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</si>
  <si>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</si>
  <si>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</si>
  <si>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</si>
  <si>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</si>
  <si>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</si>
  <si>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</si>
  <si>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</si>
  <si>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</si>
  <si>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</si>
  <si>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998 - Přesun hmot</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</si>
  <si>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</si>
  <si>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</si>
  <si>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</si>
  <si>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</si>
  <si>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</si>
  <si>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</si>
  <si>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</si>
  <si>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</si>
  <si>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</si>
  <si>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</si>
  <si>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</si>
  <si>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</si>
  <si>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</si>
  <si>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</si>
  <si>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</si>
  <si>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</si>
  <si>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</si>
  <si>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</si>
  <si>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</si>
  <si>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</si>
  <si>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</si>
  <si>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</si>
  <si>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</si>
  <si>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</si>
  <si>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111211131</t>
  </si>
  <si>
    <t>Pálení větví stromů se snášením na hromady listnatých v rovině nebo ve svahu do 1:3, průměru kmene do 30 cm</t>
  </si>
  <si>
    <t>kus</t>
  </si>
  <si>
    <t>CS ÚRS 2016 01</t>
  </si>
  <si>
    <t>4</t>
  </si>
  <si>
    <t>1188950068</t>
  </si>
  <si>
    <t>PSC</t>
  </si>
  <si>
    <t xml:space="preserve">Poznámka k souboru cen:_x000D_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</si>
  <si>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VV</t>
  </si>
  <si>
    <t>"likvidace dřevní hmoty z ořezu stromů" 3</t>
  </si>
  <si>
    <t>112151511</t>
  </si>
  <si>
    <t>Řez a průklest stromů pomocí mobilní plošiny výšky stromu do 10 m</t>
  </si>
  <si>
    <t>452974666</t>
  </si>
  <si>
    <t xml:space="preserve">Poznámka k souboru cen:_x000D_
1. V cenách jsou započteny i náklady na: a) zabezpečující opatření před padajícími větvemi, b) odklizení částí větví na vzdálenost do 20 m se složením na hromady nebo naložením na dopravní prostředek. 2. V cenách nejsou započteny náklady na odvoz ani složení na skládku. </t>
  </si>
  <si>
    <t>"podél mostu vpravo - příl.07" 3</t>
  </si>
  <si>
    <t>3</t>
  </si>
  <si>
    <t>113107145</t>
  </si>
  <si>
    <t>Odstranění podkladů nebo krytů s přemístěním hmot na skládku na vzdálenost do 3 m nebo s naložením na dopravní prostředek v ploše jednotlivě do 50 m2 živičných, o tl. vrstvy přes 200 do 250 mm</t>
  </si>
  <si>
    <t>m2</t>
  </si>
  <si>
    <t>1458456946</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</si>
  <si>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</si>
  <si>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"vybourané hmoty odkoupí zhotovitel, likvidace suti v režii zhotovitele"</t>
  </si>
  <si>
    <t>"v celé délce úpravy komunikace - příl.07" 3,5*12,8</t>
  </si>
  <si>
    <t>113154123</t>
  </si>
  <si>
    <t>Frézování živičného podkladu nebo krytu s naložením na dopravní prostředek plochy do 500 m2 bez překážek v trase pruhu šířky přes 0,5 m do 1 m, tloušťky vrstvy 50 mm</t>
  </si>
  <si>
    <t>-1593741359</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</si>
  <si>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</si>
  <si>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5</t>
  </si>
  <si>
    <t>119003121</t>
  </si>
  <si>
    <t>Pomocné konstrukce při zabezpečení výkopu svislé ocelové mobilní oplocení, výšky do 2000 mm zřízení</t>
  </si>
  <si>
    <t>m</t>
  </si>
  <si>
    <t>1245512008</t>
  </si>
  <si>
    <t xml:space="preserve">Poznámka k souboru cen:_x000D_
1. V ceně zřízení -2111, -2121, -2131, -2211, -3111, -3121 jsou započteny i náklady na opotřebení. 2. V ceně zřízení mobilního oplocení - 3111, -3121 je zahrnuto i opotřebení betonové patky, vzpěry, spojky. 3. Cena položky -2121 je stanovena za 1 kus přechodové lávky. 4. Ceny položek -3111, -3121 jsou stanoveny za 1m délky. 5. Položku -2211 lze použít pouze pro šířku výkopu do 1,0 m. 6. V položce -3131 jsou započteny i náklady na dřevěný sloupek. 7. V ceně zřízení - 4111 a -4112 jsou započteny i náklady na opotřebení. Bezpečný vlez nebo výlez se zpravidla umisťuje po 20 m délky výkopu. 8. Položky tohoto souboru cen jsou určeny k ocenění pomocných konstrukcí sloužících k zabezpečení výkopů (BOZP) na veřejných prostranstvích (v obcích, na komunikacích apod.). Položky nelze užít k ocenění zařízení staveniště; toto se oceňuje pomocí VRN. </t>
  </si>
  <si>
    <t>9,0+7,0</t>
  </si>
  <si>
    <t>6</t>
  </si>
  <si>
    <t>119003122</t>
  </si>
  <si>
    <t>Pomocné konstrukce při zabezpečení výkopu svislé ocelové mobilní oplocení, výšky do 2000 mm odstranění</t>
  </si>
  <si>
    <t>1736449955</t>
  </si>
  <si>
    <t>7</t>
  </si>
  <si>
    <t>121101103</t>
  </si>
  <si>
    <t>Sejmutí ornice nebo lesní půdy s vodorovným přemístěním na hromady v místě upotřebení nebo na dočasné či trvalé skládky se složením, na vzdálenost přes 100 do 250 m</t>
  </si>
  <si>
    <t>m3</t>
  </si>
  <si>
    <t>-1449263562</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</si>
  <si>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</si>
  <si>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 tl.0,15m s uložením na skládku mostu - podél mostu, příl.07</t>
  </si>
  <si>
    <t>0,15*(0,6*(1,8+1,2*4,4)+4*0,6*2,0)</t>
  </si>
  <si>
    <t>8</t>
  </si>
  <si>
    <t>131201101</t>
  </si>
  <si>
    <t>Hloubení nezapažených jam a zářezů s urovnáním dna do předepsaného profilu a spádu v hornině tř. 3 do 100 m3</t>
  </si>
  <si>
    <t>1397180430</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</si>
  <si>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</si>
  <si>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"za opěrami a křídly" 0,5*1,9*(4,6+4,8)</t>
  </si>
  <si>
    <t>9</t>
  </si>
  <si>
    <t>162301101</t>
  </si>
  <si>
    <t>Vodorovné přemístění výkopku nebo sypaniny po suchu na obvyklém dopravním prostředku, bez naložení výkopku, avšak se složením bez rozhrnutí z horniny tř. 1 až 4 na vzdálenost přes 50 do 500 m</t>
  </si>
  <si>
    <t>1591311054</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</si>
  <si>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</si>
  <si>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"humózní zemina ze skládky stavby pro zpětné rozprostření" 1,357</t>
  </si>
  <si>
    <t>167101101</t>
  </si>
  <si>
    <t>Nakládání, skládání a překládání neulehlého výkopku nebo sypaniny nakládání, množství do 100 m3, z hornin tř. 1 až 4</t>
  </si>
  <si>
    <t>-970295073</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</si>
  <si>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</si>
  <si>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11</t>
  </si>
  <si>
    <t>181411132</t>
  </si>
  <si>
    <t>Založení trávníku na půdě předem připravené plochy do 1000 m2 výsevem včetně utažení parkového na svahu přes 1:5 do 1:2</t>
  </si>
  <si>
    <t>-203588393</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</si>
  <si>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</si>
  <si>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podél mostu, příl.07</t>
  </si>
  <si>
    <t>0,6*(1,8+1,2*4,4)+4*0,6*2,0</t>
  </si>
  <si>
    <t>12</t>
  </si>
  <si>
    <t>M</t>
  </si>
  <si>
    <t>005724740</t>
  </si>
  <si>
    <t>Osiva pícnin směsi travní balení obvykle 25 kg technická - svahová (10 kg)</t>
  </si>
  <si>
    <t>kg</t>
  </si>
  <si>
    <t>-58279537</t>
  </si>
  <si>
    <t>9,048*0,015 'Přepočtené koeficientem množství</t>
  </si>
  <si>
    <t>13</t>
  </si>
  <si>
    <t>182301122</t>
  </si>
  <si>
    <t>Rozprostření a urovnání ornice ve svahu sklonu přes 1:5 při souvislé ploše do 500 m2, tl. vrstvy přes 100 do 150 mm</t>
  </si>
  <si>
    <t>1904915329</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</si>
  <si>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</si>
  <si>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Zakládání</t>
  </si>
  <si>
    <t>14</t>
  </si>
  <si>
    <t>221211114</t>
  </si>
  <si>
    <t>Vrty přenosnými vrtacími kladivy v hloubce 0 až 10 m průměru přes 13 do 56 mm, do úklonu 90 st. (úpadně až horizontálně ), v hornině tř. IV</t>
  </si>
  <si>
    <t>-1359630815</t>
  </si>
  <si>
    <t>"pro injektáž spodní stavby, 9 vrtů na 1m2" 41,736*9*0,6</t>
  </si>
  <si>
    <t>273321118</t>
  </si>
  <si>
    <t>Základové konstrukce z betonu železového desky ve výkopu nebo na hlavách pilot C 30/37</t>
  </si>
  <si>
    <t>-1965665000</t>
  </si>
  <si>
    <t xml:space="preserve">Poznámka k souboru cen:_x000D_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</si>
  <si>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"přechodové klíny, příl.06" 1,98*0,8*4,6+1,84*0,9*4,8</t>
  </si>
  <si>
    <t>16</t>
  </si>
  <si>
    <t>273361412</t>
  </si>
  <si>
    <t>Výztuž základových konstrukcí desek ze svařovaných sítí, hmotnosti přes 3,5 do 6 kg/m2</t>
  </si>
  <si>
    <t>t</t>
  </si>
  <si>
    <t>1950130628</t>
  </si>
  <si>
    <t xml:space="preserve">Poznámka k souboru cen:_x000D_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</si>
  <si>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"přechodové klíny, příl.06, 10-síť jakost B500B, d=10mm, 100x100" 0,000617*2*10*(1,98*4,6+1,84*4,8)</t>
  </si>
  <si>
    <t>17</t>
  </si>
  <si>
    <t>281811111</t>
  </si>
  <si>
    <t>Ocelové injekční trubky pro injektování osazené do předem připraveného injekčního vrtu, s ponecháním trubek ve vrtu, z trubek délky jednotlivě do 1,5 m, vnitřního průměru trubek přes 8 do 38,10 mm,(1,5")</t>
  </si>
  <si>
    <t>-1201598029</t>
  </si>
  <si>
    <t xml:space="preserve">Poznámka k souboru cen:_x000D_
1. Ceny jsou určeny pouze pro ocelové trubky, pro injektování tlakem do 2 MPa. 2. Ceny nelze použít pro ocelové trubky s obturátorem vkládané do vrtů. Náklady na tyto trubky jsou započteny v cenách injektování. 3. V cenách jsou započteny i náklady na utěsnění trubek ve vrtu provazcem a cementovou maltou, nařezání trubek na patřičné délky, opatření trubek závity a spojkami a na utěsnění nebo jinou úpravu otvorů po injekčních vrtech. Dále jsou započteny i náklady: a) v cenách -1111 až -1123 na dodání trubek a jejich odříznutí po injektování, b) v cenách -1211 až -1223 na opotřebení trubek a jejich očištění po vytažení. </t>
  </si>
  <si>
    <t>"pro injektáž spodní stavby, 9 vrtů na 1m2: 41,736*9="376</t>
  </si>
  <si>
    <t>18</t>
  </si>
  <si>
    <t>282601112</t>
  </si>
  <si>
    <t>Injektování s jednoduchým obturátorem nebo bez obturátoru vzestupné, tlakem přes 0,60 do 2,0 Mpa</t>
  </si>
  <si>
    <t>hod</t>
  </si>
  <si>
    <t>1509507277</t>
  </si>
  <si>
    <t xml:space="preserve">Poznámka k souboru cen:_x000D_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</si>
  <si>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injketování zdiva spodní stavby, mezerovitost 15%</t>
  </si>
  <si>
    <t>41,736"m2"*0,6"m"*0,15*8,0"hod/m3"</t>
  </si>
  <si>
    <t>19</t>
  </si>
  <si>
    <t>585211330</t>
  </si>
  <si>
    <t>Cementy portlandské (ČSN P EN 197-1) CEM I 42.5 R    PL  bal. 25 kg</t>
  </si>
  <si>
    <t>-521109674</t>
  </si>
  <si>
    <t>P</t>
  </si>
  <si>
    <t>Poznámka k položce:
portlandský cement</t>
  </si>
  <si>
    <t>41,736"m2"*0,6"m"*0,15*1,2"t/m3"</t>
  </si>
  <si>
    <t>Svislé a kompletní konstrukce</t>
  </si>
  <si>
    <t>20</t>
  </si>
  <si>
    <t>317321118</t>
  </si>
  <si>
    <t>Římsy ze železového betonu C 30/37</t>
  </si>
  <si>
    <t>645133799</t>
  </si>
  <si>
    <t xml:space="preserve">Poznámka k souboru cen:_x000D_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</si>
  <si>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"na křídlech" (0,6*0,42+0,48*0,22)*(2,12+1,84+3,7+1,98)</t>
  </si>
  <si>
    <t>317353121</t>
  </si>
  <si>
    <t>Bednění mostní římsy zřízení všech tvarů</t>
  </si>
  <si>
    <t>771342848</t>
  </si>
  <si>
    <t xml:space="preserve">Poznámka k souboru cen:_x000D_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</si>
  <si>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"na křídlech - příl.10" (0,42+0,22+0,22+0,1+0,42)*(2,12+1,84+3,7+1,98)</t>
  </si>
  <si>
    <t>22</t>
  </si>
  <si>
    <t>317353221</t>
  </si>
  <si>
    <t>Bednění mostní římsy odstranění všech tvarů</t>
  </si>
  <si>
    <t>1626488236</t>
  </si>
  <si>
    <t>23</t>
  </si>
  <si>
    <t>317361116</t>
  </si>
  <si>
    <t>Výztuž mostních železobetonových říms z betonářské oceli 10 505 (R) nebo BSt 500</t>
  </si>
  <si>
    <t>-849840470</t>
  </si>
  <si>
    <t xml:space="preserve">Poznámka k souboru cen:_x000D_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</si>
  <si>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ocel jakosti B500B, profil 10mm, příl.10</t>
  </si>
  <si>
    <t>"kotvy říms" 0,000617*0,3*3*9*19</t>
  </si>
  <si>
    <t>"na křídlech" 0,000617*(3,04*(2,12+1,84+3,7+1,98)/0,1+21*(2,12+1,84+3,7+1,98))</t>
  </si>
  <si>
    <t>Součet</t>
  </si>
  <si>
    <t>24</t>
  </si>
  <si>
    <t>388995211</t>
  </si>
  <si>
    <t>Chránička kabelů v římse z trub HDPE do DN 80</t>
  </si>
  <si>
    <t>15669631</t>
  </si>
  <si>
    <t xml:space="preserve">Poznámka k souboru cen:_x000D_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</si>
  <si>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"profil 50/8" 17,0</t>
  </si>
  <si>
    <t>25</t>
  </si>
  <si>
    <t>388995212</t>
  </si>
  <si>
    <t>Chránička kabelů v římse z trub HDPE přes DN 80 do DN 110</t>
  </si>
  <si>
    <t>-1812378692</t>
  </si>
  <si>
    <t>"profil 110/10" 17,0</t>
  </si>
  <si>
    <t>Vodorovné konstrukce</t>
  </si>
  <si>
    <t>26</t>
  </si>
  <si>
    <t>421321128</t>
  </si>
  <si>
    <t>Mostní železobetonové nosné konstrukce deskové nebo klenbové, trámové, ostatní deskové, z betonu C 30/37</t>
  </si>
  <si>
    <t>-1388115468</t>
  </si>
  <si>
    <t xml:space="preserve">Poznámka k souboru cen:_x000D_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(Freyssinet) desky rámové konstrukce do spodní stavby nebo kloub pérový mostní desky vícepolového mostu (Mesnager), tyto se oceňují souborem cen 428 38 Vrubový a pérový kloub železobetonový. d) rovinnost povrchu mostní konstrukce, tyto se oceňují cenou 457 31-1191 Příplatek k ceně za rovinnost. </t>
  </si>
  <si>
    <t>"spřažená deska, příl.10"</t>
  </si>
  <si>
    <t>0,6*(0,8+1,0)*5,2+7,61*1,736</t>
  </si>
  <si>
    <t>27</t>
  </si>
  <si>
    <t>421361226</t>
  </si>
  <si>
    <t>Výztuž deskových konstrukcí z betonářské oceli 10 505 (R) nebo BSt 500 deskového mostu</t>
  </si>
  <si>
    <t>602904443</t>
  </si>
  <si>
    <t xml:space="preserve">Poznámka k souboru cen:_x000D_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</si>
  <si>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spřažená deska, ocel jakosti B500B, profil 10mm, příl.10</t>
  </si>
  <si>
    <t>0,000617*((2,68+3,04)*52+5,35*38+0,7*15*9+2*2,2*77)</t>
  </si>
  <si>
    <t>28</t>
  </si>
  <si>
    <t>421361412</t>
  </si>
  <si>
    <t>Výztuž deskových konstrukcí ze svařovaných sítí přes 4 kg/m2</t>
  </si>
  <si>
    <t>-1753342995</t>
  </si>
  <si>
    <t>spřažená deska, ocel jakosti B500B, profil 10mm, 100x100mm, příl.10</t>
  </si>
  <si>
    <t>0,000617*2*10*(7,6*4,2+8,7*5,1+4*0,6*0,9)</t>
  </si>
  <si>
    <t>29</t>
  </si>
  <si>
    <t>423352121</t>
  </si>
  <si>
    <t>Bednění trámové a komorové konstrukce vnějších boků proměnné výšky zřízení</t>
  </si>
  <si>
    <t>-1858838478</t>
  </si>
  <si>
    <t xml:space="preserve">Poznámka k souboru cen:_x000D_
1. Jedná se o bednění nosných konstrukcí trámových nebo komorových převážně pohledovým bedněním. 2. Cena -1111 Bednění spodního podhledu příčníku u trámových konstrukcí nad mostní podpěrou se doplňuje cenou -4101 Bednění stěn příčníků platnou i pro boky příčníku trámu. 3. Bednění spodního podhledu nosné konstrukce monolitických mostů je osazeno společně s pracovní podlahou na roštech podpěrné skruže a oceněno cenou 421 95-5, a to i pro oblouky a mostní klenby. 4. Bednění podhledu potlačení desky nosné konstrukce do výšky 400 mm v ceně -1112 je založeno na pracovní podlaze podpěrné skruže. 5. Cena -1121 Závěs bednění skruže umožňuje kotvení zadní části podpěrné skruže do nosné konstrukce betonované v předchozím taktu a používá se pouze u vícepolových mostů. 6. Bednění vnějších bočních stěn trámů a komor je sestaveno z palubek, jak pro proměnnou výšku stěny – cena -2121, tak i konstantní - cena -2111, a je založeno na pracovní podlaze podpěrné skruže. 7. Bednění boku mostovky do výšky 350 mm v ceně -2131 je nepohledové z prken. 8. Bednění boku mostovky jako pracovních čel v ceně -2132 je s prostupy pro třmínky betonářské výztuže ke kotvení monolitické mostní římsy. 9. Bednění koncových čel v ceně -3111 uzavírá nosnou konstrukci nad podpěrami nebo uzavírá čela předpjatých betonových konstrukcí s kotevními objímkami. 10. Cena -3112 Bednění čel je určena pro osazení podkladních desek kabelů předpětí nebo čela s osazením deviátoru volně vedených kabelů s otvory pro jejich osazení. 11. Cena -3121 Čela pracovní železobetonová je včetně otvorů pro pruty betonářské oceli mezi betonážními takty nebo postupy u vícepolových mostů, cena -3122 Čela pracovní pro předpínané betony je včetně otvorů pro betonářskou a otvorů pro vedení trub předpínací výztuže mezi betonážními postupy. 12. Bednění stěn příčníku trámu v ceně -4101 tvoří spolu se spodním bedněním v ceně -1111 kompletní dobednění příčníku trámových konstrukcí nad podpěrou. 13. Cena -4111 obsahuje bednění podhledu konzol mostovky (křídel) u trámových nebo komorových mostů se žebry pro bednění a pracovní podélnou lávku včetně zavětrovaných podpěr do výšky 2,5 m založených na pracovní podlaze podpěrné skruže. 14. Cena -4121 obsahuje bednění boční stěny s výplní pohledového bednění v délce betonážního postupu u vícepolových trámových nebo komorových mostů konstantního tvaru. 15. Takt posunu formy v ceně -4122 znamená cyklus uvolnění formy a posun formy po dráze na pracovní podlaze podpěrné skruže 50 m do dalšího mostního pole a osazení s rektifikací formy pro ukládku výztuže. 16. Poslední demontáž vnější sestavy bočnic formy délky betonážního postupu je v ceně -4221. 17. Bednění stěn příčníku vnějšího předpětí v ceně -4141 je převážně osazeno v komorách mostu nad pilířem, v příčníku jsou otvory pro kotvení volně vedených kabelů. 18. Bednění vnitřní bočních stěn v ceně -5111 je nepohledové bednění komory osazené s rozpěrnými trubkami bednění k vnějším bočním stěnám. 19. V ceně -5120 je bednění stropu včetně náběhů mezi trámy nebo stropu komory s podpěrami a zavětrováním do výšky 2,5 m založenými na pracovní podlaze podpěrné skruže. 20. Montáž sestavy bednění stropu komory v ceně -5121 je bedněním sestavy rámů stropu v délce betonážního postupu u vícepolových mostů, obsahuje měsíční nájemné systémového bednění. 21. Takt posunu stropu znamená cyklus uvolnění stropu, spuštění bednění na kolejničky, posun bednění o 50 m do dalšího pole, zdvih a rektifikaci stropu s napojením na vnitřní stěny, příprava na osazení kolejniček pro další takt. 22. Poslední demontáž sestavy systémového bednění stropu je v ceně -5221. 23. Ztracené bednění spřažené desky mostovky v cenách 423 35-53 lze použít jako záklopovou desku pro prefabrikované betonové nosníky nebo pro ocelobetonové konstrukce, případně pro dodatečně betonované horní desky mostovky u spojité komorové konstrukce mostu. 24. Všeobecně jsou v cenách bednění trámových a komorových konstrukcí mostu započteny náklady na sestavení a osazení bednění na požadovaný tvar jejich vzepření a rozepření pomocí rozpěrných trubek, stažení bednění tyčemi, nástřik bednění odformovacím přípravkem, manipulace při osazení vnějšího i vnitřního bednění jeřábem, odbednění vnějších stěn a konzol ručně a jeřábem, odbednění vnitřních stěn a stropu pouze ručně v délce mostního pole, očištění bednění, vyplnění kuželových otvorů v betonu po spínacích tyčích bednění, u inventárního bednění měsíční nájemné včetně spínacích prvků se započítanou obrátkovostí vztažené k ploše bednění, je započtena spotřeba pohledového bednění. 25. Drobný spotřební materiál (např. hřebíky, materiál pro vyplnění kuželových otvorů v základu po spínacích tyčích bednění) je započten v režijních nákladech. 26. V cenách nejsou započteny náklady na: a) osazení trubkové vložky do bednění deviátoru, tyto se oceňují cenou 421 37-41, b) bednění spřahující desky ocelobetonové, tyto se oceňují souborem cen 423 35-7 . Bednění spřažené desky ocelobetonové konstrukce, c) kotvy do bednění pro spřah monolitické římsy, tyto se oceňují souborem cen 317 17-11 Kotvení monolitického betonu římsy do mostovky, d) kotvy do bednění pro závěsy odvodnění mostu, tyto se oceňují souborem cen 936 94-392 Montáž věšákového závěsu odvodnění mostu, e) prostupy trub v konstrukci, tyto se oceňují souborem cen 334 79-11 Prostup z plastových trub betonovou zdí, f) zaoblení zhotovením a vložením ramenátů do sestavy bočnic, g) závěs skruže v ceně -1121, tyto závěsy se oceňují ve specifikaci, h) ztracené bednění v ceně -5312 až -5315, tyto se oceňují ve specifikaci. </t>
  </si>
  <si>
    <t>0,8*4,92+1,0*5,11+0,42*(7,76+7,49)+2*0,6*(0,8+1,0)</t>
  </si>
  <si>
    <t>30</t>
  </si>
  <si>
    <t>423352221</t>
  </si>
  <si>
    <t>Bednění trámové a komorové konstrukce vnějších boků proměnné výšky odstranění</t>
  </si>
  <si>
    <t>1718012384</t>
  </si>
  <si>
    <t>31</t>
  </si>
  <si>
    <t>451475121</t>
  </si>
  <si>
    <t>Podkladní vrstva plastbetonová samonivelační, tloušťky do 10 mm první vrstva</t>
  </si>
  <si>
    <t>-2088718996</t>
  </si>
  <si>
    <t xml:space="preserve">Poznámka k souboru cen:_x000D_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 </t>
  </si>
  <si>
    <t>"pod patní desky zábradlí, příl.11" 0,23*0,23*29</t>
  </si>
  <si>
    <t>Komunikace pozemní</t>
  </si>
  <si>
    <t>32</t>
  </si>
  <si>
    <t>597761111</t>
  </si>
  <si>
    <t>Rigol dlážděný do lože z betonu prostého tl. 100 mm, s vyplněním a zatřením spár cementovou maltou z betonových desek jakékoliv velikosti</t>
  </si>
  <si>
    <t>2076157885</t>
  </si>
  <si>
    <t xml:space="preserve">Poznámka k souboru cen:_x000D_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</si>
  <si>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"skluz, příl.07" 1,2*3,82+1,87</t>
  </si>
  <si>
    <t>Úpravy povrchů, podlahy a osazování výplní</t>
  </si>
  <si>
    <t>33</t>
  </si>
  <si>
    <t>628613511</t>
  </si>
  <si>
    <t>Ochranný nátěrový systém ocelových konstrukcí mostů základní a podkladní epoxidový, vrchní polyuretanový tl. min 280 µm</t>
  </si>
  <si>
    <t>1950604881</t>
  </si>
  <si>
    <t>"dolní pásnice nosníků nk" 5*6,41*(0,09+2*0,05)</t>
  </si>
  <si>
    <t>Ostatní konstrukce a práce, bourání</t>
  </si>
  <si>
    <t>34</t>
  </si>
  <si>
    <t>911121111</t>
  </si>
  <si>
    <t>Montáž zábradlí ocelového přichyceného vruty do betonového podkladu</t>
  </si>
  <si>
    <t>1676373533</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</si>
  <si>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</si>
  <si>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"příl.11" 2*8,1+3*1,9+3,7</t>
  </si>
  <si>
    <t>35</t>
  </si>
  <si>
    <t>553423_1</t>
  </si>
  <si>
    <t>mostní zábradlí ocelové s obrubou z pororoštů vč PKO</t>
  </si>
  <si>
    <t>711745245</t>
  </si>
  <si>
    <t>2*8,1</t>
  </si>
  <si>
    <t>36</t>
  </si>
  <si>
    <t>553423_2</t>
  </si>
  <si>
    <t>mostní zábradlí ocelové vč PKO</t>
  </si>
  <si>
    <t>-1904035656</t>
  </si>
  <si>
    <t>3*1,9+3,7</t>
  </si>
  <si>
    <t>37</t>
  </si>
  <si>
    <t>913121111</t>
  </si>
  <si>
    <t>Montáž a demontáž dočasných dopravních značek kompletních značek vč. podstavce a sloupku základních</t>
  </si>
  <si>
    <t>1535326630</t>
  </si>
  <si>
    <t xml:space="preserve">Poznámka k souboru cen:_x000D_
1. V cenách jsou započteny náklady na montáž i demontáž dočasné značky, nebo podstavce. </t>
  </si>
  <si>
    <t>"dle seznamu značek" 6</t>
  </si>
  <si>
    <t>38</t>
  </si>
  <si>
    <t>913121211</t>
  </si>
  <si>
    <t>Montáž a demontáž dočasných dopravních značek Příplatek za první a každý další den použití dočasných dopravních značek k ceně 12-1111</t>
  </si>
  <si>
    <t>1427848607</t>
  </si>
  <si>
    <t>6"značek"*2"měsíce"*30,5"dne"</t>
  </si>
  <si>
    <t>39</t>
  </si>
  <si>
    <t>913211113</t>
  </si>
  <si>
    <t>Montáž a demontáž dočasných dopravních zábran Z2 reflexních, šířky 3 m</t>
  </si>
  <si>
    <t>315326059</t>
  </si>
  <si>
    <t xml:space="preserve">Poznámka k souboru cen:_x000D_
1. V cenách jsou započteny náklady na montáž i demontáž dočasné zábrany. </t>
  </si>
  <si>
    <t>"dle seznamu značek" 2</t>
  </si>
  <si>
    <t>40</t>
  </si>
  <si>
    <t>913211213</t>
  </si>
  <si>
    <t>Montáž a demontáž dočasných dopravních zábran Z2 Příplatek za první a každý další den použití dočasných dopravních zábran Z2 k ceně 21-1113</t>
  </si>
  <si>
    <t>-2049921051</t>
  </si>
  <si>
    <t>2"značky"*2"měsíce"*30,5"dne"</t>
  </si>
  <si>
    <t>41</t>
  </si>
  <si>
    <t>919112111</t>
  </si>
  <si>
    <t>Řezání dilatačních spár v živičném krytu příčných nebo podélných, šířky 4 mm, hloubky do 60 mm</t>
  </si>
  <si>
    <t>1049820148</t>
  </si>
  <si>
    <t xml:space="preserve">Poznámka k souboru cen:_x000D_
1. V cenách jsou započteny i náklady na vyčištění spár po řezání. </t>
  </si>
  <si>
    <t>"na zú a kú - příl.07" 3,0+3,6</t>
  </si>
  <si>
    <t>42</t>
  </si>
  <si>
    <t>931994132</t>
  </si>
  <si>
    <t>Těsnění spáry betonové konstrukce pásy, profily, tmely tmelem silikonovým spáry dilatační do 4,0 cm2</t>
  </si>
  <si>
    <t>-935107681</t>
  </si>
  <si>
    <t xml:space="preserve">Poznámka k souboru cen:_x000D_
1. V cenách těsnění spár pásy „waterstop“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„waterstop“, vložení extrudovaného polystyrenu v 1/3 plochy tloušťky betonové stěny. 6. V cenách nejsou započteny náklady na: a) bednění pracovních a dilatačních čel, bednění podpěr „waterstop“ svisle uložených, tyto se oceňují cenou 327 35-3112, b) bednění podpěr „waterstop“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</si>
  <si>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"spár podél křídel" 2,12+1,84+3,7+1,98</t>
  </si>
  <si>
    <t>"spár mezi nk a přech klíny" 4,23+4,39</t>
  </si>
  <si>
    <t>43</t>
  </si>
  <si>
    <t>465513156</t>
  </si>
  <si>
    <t>Dlažba svahu u mostních opěr z upraveného lomového žulového kamene s vyspárováním maltou MC 25, šíře spáry 15 mm do betonového lože C 25/30 LK 20, plochy do 10 m2</t>
  </si>
  <si>
    <t>1346355699</t>
  </si>
  <si>
    <t xml:space="preserve">Poznámka k souboru cen:_x000D_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</si>
  <si>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"části skluzu, příl.07" 1,0*1,0+0,6*0,6</t>
  </si>
  <si>
    <t>44</t>
  </si>
  <si>
    <t>943111111</t>
  </si>
  <si>
    <t>Montáž lešení prostorového trubkového lehkého pracovního bez podlah s provozním zatížením tř. 3 do 200 kg/m2, výšky do 10 m</t>
  </si>
  <si>
    <t>-710373873</t>
  </si>
  <si>
    <t xml:space="preserve">Poznámka k souboru cen:_x000D_
1. Montáž lešení prostorového trubkového lehkého výšky přes 30 m se oceňuje individuálně. 2. Montáž lešeňové podlahy se oceňuje cenami souboru cen 949 21 Montáž lešeňové podlahy pro trubková lešení. </t>
  </si>
  <si>
    <t>"pro práce pod mostem" 5,2*5,2*2,0</t>
  </si>
  <si>
    <t>45</t>
  </si>
  <si>
    <t>943111211</t>
  </si>
  <si>
    <t>Montáž lešení prostorového trubkového lehkého pracovního bez podlah Příplatek za první a každý další den použití lešení k ceně -1111</t>
  </si>
  <si>
    <t>-1984807591</t>
  </si>
  <si>
    <t>54,080*1"měsíc"*31"dní"</t>
  </si>
  <si>
    <t>46</t>
  </si>
  <si>
    <t>943111811</t>
  </si>
  <si>
    <t>Demontáž lešení prostorového trubkového lehkého pracovního bez podlah s provozním zatížením tř. 3 do 200 kg/m2, výšky do 10 m</t>
  </si>
  <si>
    <t>1035586031</t>
  </si>
  <si>
    <t xml:space="preserve">Poznámka k souboru cen:_x000D_
1. Demontáž lešení prostorového trubkového lehkého výšky přes 30 m se oceňuje individuálně. 2. Demontáž lešeňové podlahy se oceňuje cenami souboru cen 949 21-18 Demontáž lešeňové podlahy pro trubková lešení. </t>
  </si>
  <si>
    <t>47</t>
  </si>
  <si>
    <t>944211111</t>
  </si>
  <si>
    <t>Montáž ochranného ohrazení trubkového nebo dílcového na vnějších volných stranách objektů upevněného na konzolách, krakorcích apod. lehkého tř. B</t>
  </si>
  <si>
    <t>-706400460</t>
  </si>
  <si>
    <t xml:space="preserve">Poznámka k souboru cen:_x000D_
1. Ceny jsou určeny pro ohrazení na objektech jakékoliv výšky. 2. Ceny lze použít pro ochranné ohrazení odkloněné od svislice přes 15 do 60 st.. 3. Množství měrných jednotek se určuje m délky vnějšího obvodu objektu v úrovni ochranného ohrazení. 4. Třídy (B, C) jsou stanoveny ČSN EN 13 374 – viz příloha č. 4 Všeobecných podmínek – Klasifikace systémů ochrany volného okraje. </t>
  </si>
  <si>
    <t>48</t>
  </si>
  <si>
    <t>946231111</t>
  </si>
  <si>
    <t>Zavěšené lešení pod bednění mostních říms pracovní a podpěrné s vyložením do 0,90 m montáž</t>
  </si>
  <si>
    <t>333485769</t>
  </si>
  <si>
    <t xml:space="preserve">Poznámka k souboru cen:_x000D_
1. V ceně -1111 jsou započteny i náklady na použití lešení. </t>
  </si>
  <si>
    <t>"na křídlech - příl.10" 2,12+1,84+3,7+1,98</t>
  </si>
  <si>
    <t>49</t>
  </si>
  <si>
    <t>946231121</t>
  </si>
  <si>
    <t>Zavěšené lešení pod bednění mostních říms pracovní a podpěrné s vyložením do 0,90 m demontáž</t>
  </si>
  <si>
    <t>1194934104</t>
  </si>
  <si>
    <t>50</t>
  </si>
  <si>
    <t>948411111</t>
  </si>
  <si>
    <t>Podpěrné skruže a podpěry dočasné kovové zřízení skruží výšky do 10 m z věží ST100</t>
  </si>
  <si>
    <t>237862964</t>
  </si>
  <si>
    <t xml:space="preserve">Poznámka k souboru cen:_x000D_
1. V cenách podpěných skruží jsou započteny náklady na sestavení a zavětrování věží ST100,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ST100 a podpěr Pižmo jsou pouze informativní, je nutné je posoudit s ohledem na konkrétní podmínky stavby. 4. Měsíční nájemné podpěr ŽP 16 a P35 je uvedeno s nulovou hodnotou, stanoví se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</si>
  <si>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"pod vyložení nk" 2*1,0*3,5*5,2</t>
  </si>
  <si>
    <t>51</t>
  </si>
  <si>
    <t>948411211</t>
  </si>
  <si>
    <t>Podpěrné skruže a podpěry dočasné kovové odstranění skruží výšky do 10 m z věží ST100</t>
  </si>
  <si>
    <t>-1744547931</t>
  </si>
  <si>
    <t>52</t>
  </si>
  <si>
    <t>948411911</t>
  </si>
  <si>
    <t>Podpěrné skruže a podpěry dočasné kovové měsíční nájemné skruží výšky do 10 m z věží ST100</t>
  </si>
  <si>
    <t>-1773237470</t>
  </si>
  <si>
    <t>36,4*2"měsíce"</t>
  </si>
  <si>
    <t>53</t>
  </si>
  <si>
    <t>953945231</t>
  </si>
  <si>
    <t>Kotvy mechanické s vyvrtáním otvoru do betonu, železobetonu nebo tvrdého kamene pro těžká kotvení, velikost M 12, délka 135 mm</t>
  </si>
  <si>
    <t>-1603292026</t>
  </si>
  <si>
    <t xml:space="preserve">Poznámka k souboru cen:_x000D_
1. V cenách jsou započteny i náklady na: a) rozměření, vrtání do betonu a spotřeba vrtáků, b) vyfoukání otvoru, osazení kotvy do vyznačené kotevní hloubky, dotažení matice pomocí klíče, c) dodávku mechanických kotev. </t>
  </si>
  <si>
    <t>"kotvení zábradlí, příl.11" 29*4</t>
  </si>
  <si>
    <t>54</t>
  </si>
  <si>
    <t>962051111</t>
  </si>
  <si>
    <t>Bourání mostních konstrukcí zdiva a pilířů ze železového betonu</t>
  </si>
  <si>
    <t>606626461</t>
  </si>
  <si>
    <t xml:space="preserve">Poznámka k souboru cen:_x000D_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</si>
  <si>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"římsy - příl.02,04" 0,5*0,33*(14,3+12,6)</t>
  </si>
  <si>
    <t>55</t>
  </si>
  <si>
    <t>966075141</t>
  </si>
  <si>
    <t>Odstranění různých konstrukcí na mostech kovového zábradlí vcelku</t>
  </si>
  <si>
    <t>70667790</t>
  </si>
  <si>
    <t>"příl.04" 12,7+11,8</t>
  </si>
  <si>
    <t>56</t>
  </si>
  <si>
    <t>985121122</t>
  </si>
  <si>
    <t>Tryskání degradovaného betonu stěn, rubu kleneb a podlah vodou pod tlakem přes 300 do 1 250 barů</t>
  </si>
  <si>
    <t>992301108</t>
  </si>
  <si>
    <t xml:space="preserve">Poznámka k souboru cen:_x000D_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</si>
  <si>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"horní plocha nk, příl10" 3,8*7,6</t>
  </si>
  <si>
    <t>57</t>
  </si>
  <si>
    <t>985121223</t>
  </si>
  <si>
    <t>Tryskání degradovaného betonu líce kleneb a podhledů vodou pod tlakem přes 1 250 do 2 500 barů</t>
  </si>
  <si>
    <t>-416524174</t>
  </si>
  <si>
    <t>"nosná konstrukce, příl.05, 06, 08" 6,41*(5*(2*0,24+0,09)+4*0,7)</t>
  </si>
  <si>
    <t>58</t>
  </si>
  <si>
    <t>985131111</t>
  </si>
  <si>
    <t>Očištění ploch stěn, rubu kleneb a podlah tlakovou vodou</t>
  </si>
  <si>
    <t>-1002160538</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</si>
  <si>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</si>
  <si>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"opěry" 2,059*4,95+2,982*4,88</t>
  </si>
  <si>
    <t>"křídla" 1/2*2,521*(3,18+2,32+4,79+3,19)</t>
  </si>
  <si>
    <t>59</t>
  </si>
  <si>
    <t>985231111</t>
  </si>
  <si>
    <t>Spárování zdiva hloubky do 40 mm aktivovanou maltou délky spáry na 1 m2 upravované plochy do 6 m</t>
  </si>
  <si>
    <t>816362540</t>
  </si>
  <si>
    <t xml:space="preserve">Poznámka k souboru cen:_x000D_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1 m2, c) přes 12 m - přes 35 kusů na 1 m2. </t>
  </si>
  <si>
    <t>60</t>
  </si>
  <si>
    <t>985311213</t>
  </si>
  <si>
    <t>Reprofilace betonu sanačními maltami na cementové bázi ručně líce kleneb a podhledů, tloušťky přes 20 do 30 mm</t>
  </si>
  <si>
    <t>1776926508</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</si>
  <si>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</si>
  <si>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61</t>
  </si>
  <si>
    <t>985312124</t>
  </si>
  <si>
    <t>Stěrka k vyrovnání ploch reprofilovaného betonu líce kleneb a podhledů, tloušťky do 5 mm</t>
  </si>
  <si>
    <t>1866686250</t>
  </si>
  <si>
    <t xml:space="preserve">Poznámka k souboru cen:_x000D_
1. V cenách nejsou započteny náklady na ochranný nátěr, které se oceňují souborem cen 985 32-4 Ochranný nátěr betonu. </t>
  </si>
  <si>
    <t>62</t>
  </si>
  <si>
    <t>985321211</t>
  </si>
  <si>
    <t>Ochranný nátěr betonářské výztuže 1 vrstva tloušťky 1 mm na epoxidové bázi stěn, líce kleneb a podhledů</t>
  </si>
  <si>
    <t>-1114572742</t>
  </si>
  <si>
    <t xml:space="preserve">Poznámka k souboru cen:_x000D_
1. Množství měrných jednotek se určuje v m2 rozvinuté betonové plochy, na které se výztuž ošetřuje. Je uvažováno 10 bm výztuže na 1 m2 plochy. </t>
  </si>
  <si>
    <t>s inhibitory koroze</t>
  </si>
  <si>
    <t>63</t>
  </si>
  <si>
    <t>985323112</t>
  </si>
  <si>
    <t>Spojovací můstek reprofilovaného betonu na cementové bázi, tloušťky 2 mm</t>
  </si>
  <si>
    <t>-527008947</t>
  </si>
  <si>
    <t>"nosná konstrukce, příl.05, 06, 08"</t>
  </si>
  <si>
    <t>"podhled" 6,41*(5*(2*0,24+0,09)+4*0,7)</t>
  </si>
  <si>
    <t>"horní plocha" 3,8*7,6</t>
  </si>
  <si>
    <t>64</t>
  </si>
  <si>
    <t>985324111</t>
  </si>
  <si>
    <t>Ochranný nátěr betonu na bázi silanu impregnační dvojnásobný (OS-A)</t>
  </si>
  <si>
    <t>1595606596</t>
  </si>
  <si>
    <t>"nové římsy na křídlech, pol.10" (0,6+0,4)*(2,12+1,84+3,7+1,98)</t>
  </si>
  <si>
    <t>"přechodové klíny" 1,98*4,6+1,84*4,8</t>
  </si>
  <si>
    <t>"mostovka, pol.08" (5,2+0,42*2)*8,81</t>
  </si>
  <si>
    <t>65</t>
  </si>
  <si>
    <t>985324211</t>
  </si>
  <si>
    <t>Ochranný nátěr betonu akrylátový dvojnásobný s impregnací (OS-B)</t>
  </si>
  <si>
    <t>2013610803</t>
  </si>
  <si>
    <t>66</t>
  </si>
  <si>
    <t>985331212</t>
  </si>
  <si>
    <t>Dodatečné vlepování betonářské výztuže včetně vyvrtání a vyčištění otvoru chemickou maltou průměr výztuže 10 mm</t>
  </si>
  <si>
    <t>-999270965</t>
  </si>
  <si>
    <t xml:space="preserve">Poznámka k souboru cen:_x000D_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</si>
  <si>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kotvení nových říms do křídel - profil 10mm dl.300mm po 200mm, příl.10</t>
  </si>
  <si>
    <t>2*(2,12+1,84+3,7+1,98)/0,2*0,15</t>
  </si>
  <si>
    <t>"kotvení spřahovacích prvků nk - profil 10mm, dl.300mm"</t>
  </si>
  <si>
    <t>3*9*19*0,15</t>
  </si>
  <si>
    <t>67</t>
  </si>
  <si>
    <t>985562121</t>
  </si>
  <si>
    <t>Výztuž stříkaného betonu ze svařovaných sítí velikosti ok do 100 mm průměru drátu 2 mm jednovrstvých líce kleneb a podhledů</t>
  </si>
  <si>
    <t>905911252</t>
  </si>
  <si>
    <t xml:space="preserve">Poznámka k souboru cen:_x000D_
1. V cenách jsou započteny i náklady na výztuž a její provázání. 2. V cenách nejsou započteny náklady na: a) kotvičky; tyto náklady se oceňují cenami souboru cen 985 56-4 Kotvičky pro výztuž stříkaného betonu, b) příčnou a podélnou výztuž, tyto náklady se oceňují cenami souboru cen 985 56-1 Výztuž stříkaného betonu z betonářské oceli. 3. Ceny výztuže průměru drátu 2 mm jsou určeny i pro opravu povrchů reprofilačními maltami. </t>
  </si>
  <si>
    <t>případné kotvení sanace při nedosažení povrchové pevnosti betonu</t>
  </si>
  <si>
    <t>"podhled nk" 36,217</t>
  </si>
  <si>
    <t>68</t>
  </si>
  <si>
    <t>985564111</t>
  </si>
  <si>
    <t>Kotvičky pro výztuž stříkaného betonu z betonářské oceli do cementové malty, hloubky kotvení do 200 mm, průměru do 6 mm</t>
  </si>
  <si>
    <t>-19829227</t>
  </si>
  <si>
    <t xml:space="preserve">Poznámka k souboru cen:_x000D_
1. V cenách jsou započteny i náklady na: a) rozměření, vyvrtání otvoru a opotřebení vrtného materiálu, b) vyčištění otvoru, c) vyplnění otvorů maltou a osazení kotviček včetně jejich dodávky. </t>
  </si>
  <si>
    <t>"podhled nk: 36,217/(0,2*0,2)="906</t>
  </si>
  <si>
    <t>998</t>
  </si>
  <si>
    <t>Přesun hmot</t>
  </si>
  <si>
    <t>69</t>
  </si>
  <si>
    <t>998212111</t>
  </si>
  <si>
    <t>Přesun hmot pro mosty zděné, betonové monolitické, spřažené ocelobetonové nebo kovové vodorovná dopravní vzdálenost do 100 m výška mostu do 20 m</t>
  </si>
  <si>
    <t>905997563</t>
  </si>
  <si>
    <t xml:space="preserve">Poznámka k souboru cen:_x000D_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</si>
  <si>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VRN</t>
  </si>
  <si>
    <t>Vedlejší rozpočtové náklady</t>
  </si>
  <si>
    <t>VRN1</t>
  </si>
  <si>
    <t>Průzkumné, geodetické a projektové práce</t>
  </si>
  <si>
    <t>70</t>
  </si>
  <si>
    <t>012203000</t>
  </si>
  <si>
    <t>Průzkumné, geodetické a projektové práce geodetické práce při provádění stavby</t>
  </si>
  <si>
    <t>Kč</t>
  </si>
  <si>
    <t>1024</t>
  </si>
  <si>
    <t>604998990</t>
  </si>
  <si>
    <t>"Geodetické práce při provádění stavby" 1</t>
  </si>
  <si>
    <t>71</t>
  </si>
  <si>
    <t>013203000</t>
  </si>
  <si>
    <t>Průzkumné, geodetické a projektové práce projektové práce dokumentace stavby (výkresová a textová) bez rozlišení</t>
  </si>
  <si>
    <t>364245820</t>
  </si>
  <si>
    <t>"mostní list" 1,000</t>
  </si>
  <si>
    <t>72</t>
  </si>
  <si>
    <t>013203001</t>
  </si>
  <si>
    <t>-1032052049</t>
  </si>
  <si>
    <t>"Havarijní plán stavby" 1,000</t>
  </si>
  <si>
    <t>73</t>
  </si>
  <si>
    <t>013244000</t>
  </si>
  <si>
    <t>Průzkumné, geodetické a projektové práce projektové práce dokumentace stavby (výkresová a textová) pro provádění stavby</t>
  </si>
  <si>
    <t>188266053</t>
  </si>
  <si>
    <t>"realizační dokumentace stavby" 1</t>
  </si>
  <si>
    <t>74</t>
  </si>
  <si>
    <t>013254000</t>
  </si>
  <si>
    <t>Průzkumné, geodetické a projektové práce projektové práce dokumentace stavby (výkresová a textová) skutečného provedení stavby</t>
  </si>
  <si>
    <t>697636102</t>
  </si>
  <si>
    <t>"Dokumentace skutečného provedení stavby" 1</t>
  </si>
  <si>
    <t>VRN2</t>
  </si>
  <si>
    <t>Příprava staveniště</t>
  </si>
  <si>
    <t>75</t>
  </si>
  <si>
    <t>021203000</t>
  </si>
  <si>
    <t>Příprava staveniště záchranné práce stěhování přírodních hodnot</t>
  </si>
  <si>
    <t>-309005433</t>
  </si>
  <si>
    <t>"odlovení a přesun ryb podle pokynů ČRS" 1</t>
  </si>
  <si>
    <t>VRN3</t>
  </si>
  <si>
    <t>Zařízení staveniště</t>
  </si>
  <si>
    <t>76</t>
  </si>
  <si>
    <t>030001000</t>
  </si>
  <si>
    <t>Základní rozdělení průvodních činností a nákladů zařízení staveniště</t>
  </si>
  <si>
    <t>-1492137262</t>
  </si>
  <si>
    <t>"zřízení, provoz a odstranění" 1</t>
  </si>
  <si>
    <t>VRN4</t>
  </si>
  <si>
    <t>Inženýrská činnost</t>
  </si>
  <si>
    <t>77</t>
  </si>
  <si>
    <t>042903000</t>
  </si>
  <si>
    <t>Inženýrská činnost posudky ostatní posudky</t>
  </si>
  <si>
    <t>-1071860623</t>
  </si>
  <si>
    <t>"hlavní prohlídka mostu" 1,000</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</si>
  <si>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</si>
  <si>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</si>
  <si>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</si>
  <si>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</si>
  <si>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</si>
  <si>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</si>
  <si>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</si>
  <si>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</si>
  <si>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</si>
  <si>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</si>
  <si>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</si>
  <si>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</si>
  <si>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</si>
  <si>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</si>
  <si>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</si>
  <si>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</si>
  <si>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</si>
  <si>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</si>
  <si>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</si>
  <si>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</si>
  <si>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</si>
  <si>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</si>
  <si>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</si>
  <si>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</si>
  <si>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</si>
  <si>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</si>
  <si>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</si>
  <si>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</si>
  <si>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charset val="238"/>
      </rPr>
      <t xml:space="preserve">Soupis prací </t>
    </r>
    <r>
      <rPr>
        <sz val="9"/>
        <rFont val="Trebuchet MS"/>
        <family val="2"/>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</si>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</sst>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x14ac:knownFonts="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sz val="8"/>
      <color rgb="FFFAE682"/>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i/>
      <sz val="8"/>
      <color rgb="FF0000FF"/>
      <name val="Trebuchet MS"/>
    </font>
    <font>
      <sz val="8"/>
      <color rgb="FFFF0000"/>
      <name val="Trebuchet MS"/>
    </font>
    <font>
      <u/>
      <sz val="8"/>
      <color theme="10"/>
      <name val="Trebuchet MS"/>
      <family val="2"/>
    </font>
    <font>
      <sz val="18"/>
      <color theme="10"/>
      <name val="Wingdings 2"/>
      <family val="1"/>
      <charset val="2"/>
    </font>
    <font>
      <sz val="10"/>
      <color rgb="FF960000"/>
      <name val="Trebuchet MS"/>
      <family val="2"/>
    </font>
    <font>
      <sz val="10"/>
      <name val="Trebuchet MS"/>
      <family val="2"/>
    </font>
    <font>
      <u/>
      <sz val="10"/>
      <color theme="10"/>
      <name val="Trebuchet MS"/>
      <family val="2"/>
    </font>
    <font>
      <sz val="8"/>
      <name val="Trebuchet MS"/>
      <charset val="238"/>
    </font>
    <font>
      <sz val="8"/>
      <name val="Trebuchet MS"/>
      <family val="2"/>
      <charset val="238"/>
    </font>
    <font>
      <b/>
      <sz val="16"/>
      <name val="Trebuchet MS"/>
      <family val="2"/>
      <charset val="238"/>
    </font>
    <font>
      <b/>
      <sz val="11"/>
      <name val="Trebuchet MS"/>
      <family val="2"/>
      <charset val="238"/>
    </font>
    <font>
      <sz val="9"/>
      <name val="Trebuchet MS"/>
      <family val="2"/>
      <charset val="238"/>
    </font>
    <font>
      <i/>
      <sz val="9"/>
      <name val="Trebuchet MS"/>
      <family val="2"/>
      <charset val="238"/>
    </font>
    <font>
      <b/>
      <sz val="9"/>
      <name val="Trebuchet MS"/>
      <family val="2"/>
      <charset val="238"/>
    </font>
    <font>
      <sz val="10"/>
      <name val="Trebuchet MS"/>
      <family val="2"/>
      <charset val="238"/>
    </font>
    <font>
      <sz val="11"/>
      <name val="Trebuchet MS"/>
      <family val="2"/>
      <charset val="238"/>
    </font>
  </fonts>
  <fills count="7">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5" fillId="0" borderId="0" applyNumberFormat="0" applyFill="0" applyBorder="0" applyAlignment="0" applyProtection="0"/>
    <xf numFmtId="0" fontId="40" fillId="0" borderId="0" applyAlignment="0">
      <alignment vertical="top" wrapText="1"/>
      <protection locked="0"/>
    </xf>
  </cellStyleXfs>
  <cellXfs count="36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0" xfId="0" applyFont="1" applyFill="1" applyAlignment="1">
      <alignment horizontal="left" vertical="center"/>
    </xf>
    <xf numFmtId="0" fontId="0" fillId="2" borderId="0" xfId="0" applyFill="1"/>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3" fillId="0" borderId="0" xfId="0" applyFont="1" applyBorder="1" applyAlignment="1">
      <alignment horizontal="left" vertical="center"/>
    </xf>
    <xf numFmtId="0" fontId="0" fillId="0" borderId="5" xfId="0" applyBorder="1"/>
    <xf numFmtId="0" fontId="12" fillId="0" borderId="0" xfId="0" applyFont="1" applyAlignment="1">
      <alignment horizontal="left" vertical="center"/>
    </xf>
    <xf numFmtId="0" fontId="14" fillId="0" borderId="0" xfId="0" applyFont="1" applyAlignment="1">
      <alignment horizontal="left" vertical="center"/>
    </xf>
    <xf numFmtId="0" fontId="15"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5" fillId="0" borderId="0" xfId="0" applyFont="1" applyBorder="1" applyAlignment="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17"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1" fillId="0" borderId="0" xfId="0" applyFont="1" applyBorder="1" applyAlignment="1">
      <alignment horizontal="righ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5" xfId="0" applyFont="1" applyBorder="1" applyAlignment="1">
      <alignment vertical="center"/>
    </xf>
    <xf numFmtId="0" fontId="0" fillId="5" borderId="0" xfId="0" applyFont="1" applyFill="1" applyBorder="1" applyAlignment="1">
      <alignment vertical="center"/>
    </xf>
    <xf numFmtId="0" fontId="3" fillId="5" borderId="8" xfId="0" applyFont="1" applyFill="1" applyBorder="1" applyAlignment="1">
      <alignment horizontal="left" vertical="center"/>
    </xf>
    <xf numFmtId="0" fontId="0" fillId="5" borderId="9" xfId="0" applyFont="1" applyFill="1" applyBorder="1" applyAlignment="1">
      <alignment vertical="center"/>
    </xf>
    <xf numFmtId="0" fontId="3" fillId="5" borderId="9" xfId="0" applyFont="1" applyFill="1" applyBorder="1" applyAlignment="1">
      <alignment horizontal="center"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3" fillId="0" borderId="0" xfId="0" applyFont="1" applyAlignment="1">
      <alignment horizontal="left" vertical="center"/>
    </xf>
    <xf numFmtId="0" fontId="2" fillId="0" borderId="4" xfId="0" applyFont="1" applyBorder="1" applyAlignment="1">
      <alignment vertical="center"/>
    </xf>
    <xf numFmtId="0" fontId="15" fillId="0" borderId="0" xfId="0" applyFont="1" applyAlignment="1">
      <alignment horizontal="left" vertical="center"/>
    </xf>
    <xf numFmtId="0" fontId="3" fillId="0" borderId="4" xfId="0" applyFont="1" applyBorder="1" applyAlignment="1">
      <alignment vertical="center"/>
    </xf>
    <xf numFmtId="0" fontId="3" fillId="0" borderId="0" xfId="0" applyFont="1" applyAlignment="1">
      <alignment horizontal="left" vertical="center"/>
    </xf>
    <xf numFmtId="0" fontId="18" fillId="0" borderId="0" xfId="0" applyFont="1" applyAlignment="1">
      <alignment vertical="center"/>
    </xf>
    <xf numFmtId="165" fontId="2" fillId="0" borderId="0" xfId="0" applyNumberFormat="1" applyFont="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6" borderId="9" xfId="0" applyFont="1" applyFill="1" applyBorder="1" applyAlignment="1">
      <alignment vertical="center"/>
    </xf>
    <xf numFmtId="0" fontId="2" fillId="6" borderId="10" xfId="0" applyFont="1" applyFill="1" applyBorder="1" applyAlignment="1">
      <alignment horizontal="center"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0" fillId="0" borderId="14"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3"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8" xfId="0" applyNumberFormat="1" applyFont="1" applyBorder="1" applyAlignment="1">
      <alignment vertical="center"/>
    </xf>
    <xf numFmtId="0" fontId="21" fillId="0" borderId="0" xfId="0" applyFont="1" applyAlignment="1">
      <alignment horizontal="left" vertical="center"/>
    </xf>
    <xf numFmtId="0" fontId="4" fillId="0" borderId="4"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4" fontId="25" fillId="0" borderId="22" xfId="0" applyNumberFormat="1" applyFont="1" applyBorder="1" applyAlignment="1">
      <alignment vertical="center"/>
    </xf>
    <xf numFmtId="4" fontId="25" fillId="0" borderId="23" xfId="0" applyNumberFormat="1" applyFont="1" applyBorder="1" applyAlignment="1">
      <alignment vertical="center"/>
    </xf>
    <xf numFmtId="166" fontId="25" fillId="0" borderId="23" xfId="0" applyNumberFormat="1" applyFont="1" applyBorder="1" applyAlignment="1">
      <alignment vertical="center"/>
    </xf>
    <xf numFmtId="4" fontId="25" fillId="0" borderId="24" xfId="0" applyNumberFormat="1" applyFont="1" applyBorder="1" applyAlignment="1">
      <alignment vertical="center"/>
    </xf>
    <xf numFmtId="0" fontId="4" fillId="0" borderId="0" xfId="0" applyFont="1" applyAlignment="1">
      <alignment horizontal="left" vertical="center"/>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165" fontId="2" fillId="0" borderId="0" xfId="0" applyNumberFormat="1" applyFont="1" applyBorder="1" applyAlignment="1">
      <alignment horizontal="left" vertical="center"/>
    </xf>
    <xf numFmtId="0" fontId="2" fillId="0" borderId="0" xfId="0" applyFont="1" applyBorder="1" applyAlignment="1">
      <alignment horizontal="left" vertical="top"/>
    </xf>
    <xf numFmtId="0" fontId="15" fillId="0" borderId="0" xfId="0" applyFont="1" applyBorder="1" applyAlignment="1" applyProtection="1">
      <alignment horizontal="left" vertical="top"/>
      <protection locked="0"/>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17" fillId="0" borderId="0" xfId="0" applyFont="1" applyBorder="1" applyAlignment="1">
      <alignment horizontal="left" vertical="center"/>
    </xf>
    <xf numFmtId="4" fontId="20" fillId="0" borderId="0" xfId="0" applyNumberFormat="1" applyFont="1" applyBorder="1" applyAlignment="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3" fillId="6" borderId="8" xfId="0" applyFont="1" applyFill="1" applyBorder="1" applyAlignment="1">
      <alignment horizontal="left" vertical="center"/>
    </xf>
    <xf numFmtId="0" fontId="3" fillId="6" borderId="9" xfId="0" applyFont="1" applyFill="1" applyBorder="1" applyAlignment="1">
      <alignment horizontal="right" vertical="center"/>
    </xf>
    <xf numFmtId="0" fontId="3"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3"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2"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lignment horizontal="right" vertical="center"/>
    </xf>
    <xf numFmtId="0" fontId="0" fillId="6" borderId="5" xfId="0" applyFont="1" applyFill="1" applyBorder="1" applyAlignment="1">
      <alignment vertical="center"/>
    </xf>
    <xf numFmtId="0" fontId="26" fillId="0" borderId="0" xfId="0" applyFont="1" applyBorder="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horizontal="left" vertical="center"/>
    </xf>
    <xf numFmtId="0" fontId="5" fillId="0" borderId="23" xfId="0" applyFont="1" applyBorder="1" applyAlignment="1">
      <alignment vertical="center"/>
    </xf>
    <xf numFmtId="0" fontId="5" fillId="0" borderId="23" xfId="0" applyFont="1" applyBorder="1" applyAlignment="1" applyProtection="1">
      <alignment vertical="center"/>
      <protection locked="0"/>
    </xf>
    <xf numFmtId="4" fontId="5" fillId="0" borderId="23" xfId="0" applyNumberFormat="1" applyFont="1" applyBorder="1" applyAlignment="1">
      <alignment vertical="center"/>
    </xf>
    <xf numFmtId="0" fontId="5" fillId="0" borderId="5"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2" fillId="0" borderId="0" xfId="0" applyFont="1" applyAlignment="1">
      <alignment horizontal="left" vertical="center"/>
    </xf>
    <xf numFmtId="0" fontId="15"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7" fillId="6" borderId="20" xfId="0" applyFont="1" applyFill="1" applyBorder="1" applyAlignment="1" applyProtection="1">
      <alignment horizontal="center" vertical="center" wrapText="1"/>
      <protection locked="0"/>
    </xf>
    <xf numFmtId="0" fontId="2" fillId="6" borderId="21" xfId="0" applyFont="1" applyFill="1" applyBorder="1" applyAlignment="1">
      <alignment horizontal="center" vertical="center" wrapText="1"/>
    </xf>
    <xf numFmtId="4" fontId="20" fillId="0" borderId="0" xfId="0" applyNumberFormat="1" applyFont="1" applyAlignment="1"/>
    <xf numFmtId="166" fontId="28" fillId="0" borderId="15" xfId="0" applyNumberFormat="1" applyFont="1" applyBorder="1" applyAlignment="1"/>
    <xf numFmtId="166" fontId="28" fillId="0" borderId="16" xfId="0" applyNumberFormat="1" applyFont="1" applyBorder="1" applyAlignment="1"/>
    <xf numFmtId="4" fontId="29" fillId="0" borderId="0" xfId="0" applyNumberFormat="1" applyFont="1" applyAlignment="1">
      <alignment vertical="center"/>
    </xf>
    <xf numFmtId="0" fontId="7" fillId="0" borderId="4" xfId="0" applyFont="1" applyBorder="1" applyAlignment="1"/>
    <xf numFmtId="0" fontId="7" fillId="0" borderId="0" xfId="0" applyFont="1" applyAlignment="1">
      <alignment horizontal="left"/>
    </xf>
    <xf numFmtId="0" fontId="5" fillId="0" borderId="0" xfId="0" applyFont="1" applyAlignment="1">
      <alignment horizontal="left"/>
    </xf>
    <xf numFmtId="0" fontId="7" fillId="0" borderId="0" xfId="0" applyFont="1" applyAlignment="1" applyProtection="1">
      <protection locked="0"/>
    </xf>
    <xf numFmtId="4" fontId="5" fillId="0" borderId="0" xfId="0" applyNumberFormat="1" applyFont="1" applyAlignment="1"/>
    <xf numFmtId="0" fontId="7" fillId="0" borderId="17" xfId="0" applyFont="1" applyBorder="1" applyAlignment="1"/>
    <xf numFmtId="0" fontId="7" fillId="0" borderId="0" xfId="0" applyFont="1" applyBorder="1" applyAlignment="1"/>
    <xf numFmtId="166" fontId="7" fillId="0" borderId="0" xfId="0" applyNumberFormat="1" applyFont="1" applyBorder="1" applyAlignment="1"/>
    <xf numFmtId="166" fontId="7" fillId="0" borderId="18" xfId="0" applyNumberFormat="1" applyFont="1" applyBorder="1" applyAlignment="1"/>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lignment horizontal="left"/>
    </xf>
    <xf numFmtId="0" fontId="6" fillId="0" borderId="0" xfId="0" applyFont="1" applyBorder="1" applyAlignment="1">
      <alignment horizontal="left"/>
    </xf>
    <xf numFmtId="4" fontId="6" fillId="0" borderId="0" xfId="0" applyNumberFormat="1" applyFont="1" applyBorder="1" applyAlignment="1"/>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1" fillId="4" borderId="27" xfId="0" applyFont="1" applyFill="1" applyBorder="1" applyAlignment="1" applyProtection="1">
      <alignment horizontal="left" vertical="center"/>
      <protection locked="0"/>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8" xfId="0" applyNumberFormat="1" applyFont="1" applyBorder="1" applyAlignment="1">
      <alignment vertical="center"/>
    </xf>
    <xf numFmtId="4" fontId="0" fillId="0" borderId="0" xfId="0" applyNumberFormat="1" applyFont="1" applyAlignment="1">
      <alignment vertical="center"/>
    </xf>
    <xf numFmtId="0" fontId="30" fillId="0" borderId="0" xfId="0" applyFont="1" applyAlignment="1">
      <alignment horizontal="left" vertical="center"/>
    </xf>
    <xf numFmtId="0" fontId="31" fillId="0" borderId="0" xfId="0" applyFont="1" applyAlignment="1">
      <alignment vertical="center" wrapText="1"/>
    </xf>
    <xf numFmtId="0" fontId="0" fillId="0" borderId="0" xfId="0" applyFont="1" applyAlignment="1" applyProtection="1">
      <alignment vertical="center"/>
      <protection locked="0"/>
    </xf>
    <xf numFmtId="0" fontId="8" fillId="0" borderId="4" xfId="0" applyFont="1" applyBorder="1" applyAlignment="1">
      <alignment vertical="center"/>
    </xf>
    <xf numFmtId="0" fontId="30"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167" fontId="8" fillId="0" borderId="0" xfId="0" applyNumberFormat="1" applyFont="1" applyBorder="1" applyAlignment="1">
      <alignment vertical="center"/>
    </xf>
    <xf numFmtId="0" fontId="8" fillId="0" borderId="0" xfId="0" applyFont="1" applyAlignment="1" applyProtection="1">
      <alignment vertical="center"/>
      <protection locked="0"/>
    </xf>
    <xf numFmtId="0" fontId="8" fillId="0" borderId="17"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0" xfId="0" applyFont="1" applyAlignment="1">
      <alignment horizontal="left" vertical="center"/>
    </xf>
    <xf numFmtId="0" fontId="9" fillId="0" borderId="4" xfId="0" applyFont="1" applyBorder="1" applyAlignment="1">
      <alignment vertical="center"/>
    </xf>
    <xf numFmtId="0" fontId="32" fillId="0" borderId="0" xfId="0" applyFont="1" applyAlignment="1">
      <alignment horizontal="left" vertical="center"/>
    </xf>
    <xf numFmtId="0" fontId="32"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31" fillId="0" borderId="0" xfId="0" applyFont="1" applyBorder="1" applyAlignment="1">
      <alignment vertical="center" wrapText="1"/>
    </xf>
    <xf numFmtId="0" fontId="33" fillId="0" borderId="27" xfId="0" applyFont="1" applyBorder="1" applyAlignment="1" applyProtection="1">
      <alignment horizontal="center" vertical="center"/>
      <protection locked="0"/>
    </xf>
    <xf numFmtId="49" fontId="33" fillId="0" borderId="27" xfId="0" applyNumberFormat="1" applyFont="1" applyBorder="1" applyAlignment="1" applyProtection="1">
      <alignment horizontal="left" vertical="center" wrapText="1"/>
      <protection locked="0"/>
    </xf>
    <xf numFmtId="0" fontId="33" fillId="0" borderId="27" xfId="0" applyFont="1" applyBorder="1" applyAlignment="1" applyProtection="1">
      <alignment horizontal="left" vertical="center" wrapText="1"/>
      <protection locked="0"/>
    </xf>
    <xf numFmtId="0" fontId="33" fillId="0" borderId="27" xfId="0" applyFont="1" applyBorder="1" applyAlignment="1" applyProtection="1">
      <alignment horizontal="center" vertical="center" wrapText="1"/>
      <protection locked="0"/>
    </xf>
    <xf numFmtId="167" fontId="33" fillId="0" borderId="27" xfId="0" applyNumberFormat="1" applyFont="1" applyBorder="1" applyAlignment="1" applyProtection="1">
      <alignment vertical="center"/>
      <protection locked="0"/>
    </xf>
    <xf numFmtId="4" fontId="33" fillId="4" borderId="27" xfId="0" applyNumberFormat="1" applyFont="1" applyFill="1" applyBorder="1" applyAlignment="1" applyProtection="1">
      <alignment vertical="center"/>
      <protection locked="0"/>
    </xf>
    <xf numFmtId="4" fontId="33" fillId="0" borderId="27" xfId="0" applyNumberFormat="1" applyFont="1" applyBorder="1" applyAlignment="1" applyProtection="1">
      <alignment vertical="center"/>
      <protection locked="0"/>
    </xf>
    <xf numFmtId="0" fontId="33" fillId="0" borderId="4" xfId="0" applyFont="1" applyBorder="1" applyAlignment="1">
      <alignment vertical="center"/>
    </xf>
    <xf numFmtId="0" fontId="33" fillId="4" borderId="27" xfId="0" applyFont="1" applyFill="1" applyBorder="1" applyAlignment="1" applyProtection="1">
      <alignment horizontal="left" vertical="center"/>
      <protection locked="0"/>
    </xf>
    <xf numFmtId="0" fontId="33" fillId="0" borderId="0" xfId="0" applyFont="1" applyBorder="1" applyAlignment="1">
      <alignment horizontal="center"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10" fillId="0" borderId="4" xfId="0" applyFont="1" applyBorder="1" applyAlignment="1">
      <alignment vertical="center"/>
    </xf>
    <xf numFmtId="0" fontId="34" fillId="0" borderId="0" xfId="0" applyFont="1" applyBorder="1" applyAlignment="1">
      <alignment horizontal="left" vertical="center"/>
    </xf>
    <xf numFmtId="0" fontId="34" fillId="0" borderId="0" xfId="0" applyFont="1" applyBorder="1" applyAlignment="1">
      <alignment horizontal="left" vertical="center" wrapText="1"/>
    </xf>
    <xf numFmtId="167" fontId="10" fillId="0" borderId="0" xfId="0" applyNumberFormat="1" applyFont="1" applyBorder="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0" xfId="0" applyFont="1" applyAlignment="1">
      <alignment horizontal="left" vertical="center"/>
    </xf>
    <xf numFmtId="0" fontId="31" fillId="0" borderId="0" xfId="0" applyFont="1" applyAlignment="1">
      <alignment vertical="top" wrapText="1"/>
    </xf>
    <xf numFmtId="0" fontId="31" fillId="0" borderId="0" xfId="0" applyFont="1" applyBorder="1" applyAlignment="1">
      <alignment vertical="top" wrapText="1"/>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16" fillId="0" borderId="0" xfId="0" applyFont="1" applyAlignment="1">
      <alignment horizontal="left" vertical="top" wrapText="1"/>
    </xf>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49" fontId="2" fillId="4" borderId="0" xfId="0" applyNumberFormat="1" applyFont="1" applyFill="1" applyBorder="1" applyAlignment="1" applyProtection="1">
      <alignment horizontal="left" vertical="center"/>
      <protection locked="0"/>
    </xf>
    <xf numFmtId="0" fontId="2" fillId="0" borderId="0" xfId="0" applyFont="1" applyBorder="1" applyAlignment="1">
      <alignment horizontal="left" vertical="center" wrapText="1"/>
    </xf>
    <xf numFmtId="4" fontId="17" fillId="0" borderId="7" xfId="0" applyNumberFormat="1" applyFont="1" applyBorder="1" applyAlignment="1">
      <alignment vertical="center"/>
    </xf>
    <xf numFmtId="0" fontId="0" fillId="0" borderId="7" xfId="0" applyFont="1" applyBorder="1" applyAlignment="1">
      <alignment vertical="center"/>
    </xf>
    <xf numFmtId="0" fontId="1" fillId="0" borderId="0" xfId="0" applyFont="1" applyBorder="1" applyAlignment="1">
      <alignment horizontal="right" vertical="center"/>
    </xf>
    <xf numFmtId="0" fontId="0" fillId="0" borderId="0" xfId="0" applyFont="1" applyBorder="1" applyAlignment="1">
      <alignmen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16" fillId="0" borderId="0" xfId="0" applyNumberFormat="1" applyFont="1" applyBorder="1" applyAlignment="1">
      <alignment vertical="center"/>
    </xf>
    <xf numFmtId="0" fontId="3" fillId="5" borderId="9" xfId="0" applyFont="1" applyFill="1" applyBorder="1" applyAlignment="1">
      <alignment horizontal="left" vertical="center"/>
    </xf>
    <xf numFmtId="0" fontId="0" fillId="5" borderId="9" xfId="0" applyFont="1" applyFill="1" applyBorder="1" applyAlignment="1">
      <alignment vertical="center"/>
    </xf>
    <xf numFmtId="4" fontId="3" fillId="5" borderId="9" xfId="0" applyNumberFormat="1" applyFont="1" applyFill="1" applyBorder="1" applyAlignment="1">
      <alignment vertical="center"/>
    </xf>
    <xf numFmtId="0" fontId="0" fillId="5" borderId="10"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19" fillId="0" borderId="14"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vertical="center"/>
    </xf>
    <xf numFmtId="0" fontId="2" fillId="6" borderId="8" xfId="0" applyFont="1" applyFill="1" applyBorder="1" applyAlignment="1">
      <alignment horizontal="center" vertical="center"/>
    </xf>
    <xf numFmtId="0" fontId="0" fillId="6" borderId="9" xfId="0" applyFont="1" applyFill="1" applyBorder="1" applyAlignment="1">
      <alignment vertical="center"/>
    </xf>
    <xf numFmtId="0" fontId="2" fillId="6" borderId="9" xfId="0" applyFont="1" applyFill="1" applyBorder="1" applyAlignment="1">
      <alignment horizontal="center" vertical="center"/>
    </xf>
    <xf numFmtId="0" fontId="2" fillId="6" borderId="9" xfId="0" applyFont="1" applyFill="1" applyBorder="1" applyAlignment="1">
      <alignment horizontal="right" vertical="center"/>
    </xf>
    <xf numFmtId="4" fontId="23" fillId="0" borderId="0" xfId="0" applyNumberFormat="1" applyFont="1" applyAlignment="1">
      <alignment vertical="center"/>
    </xf>
    <xf numFmtId="0" fontId="23" fillId="0" borderId="0" xfId="0" applyFont="1" applyAlignment="1">
      <alignment vertical="center"/>
    </xf>
    <xf numFmtId="0" fontId="22" fillId="0" borderId="0" xfId="0" applyFont="1" applyAlignment="1">
      <alignment horizontal="left" vertical="center" wrapText="1"/>
    </xf>
    <xf numFmtId="4" fontId="20" fillId="0" borderId="0" xfId="0" applyNumberFormat="1" applyFont="1" applyAlignment="1">
      <alignment horizontal="right" vertical="center"/>
    </xf>
    <xf numFmtId="4" fontId="20" fillId="0" borderId="0" xfId="0" applyNumberFormat="1" applyFont="1" applyAlignment="1">
      <alignment vertical="center"/>
    </xf>
    <xf numFmtId="0" fontId="12" fillId="3" borderId="0" xfId="0" applyFont="1" applyFill="1" applyAlignment="1">
      <alignment horizontal="center" vertical="center"/>
    </xf>
    <xf numFmtId="0" fontId="15"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Border="1" applyAlignment="1">
      <alignment vertical="center" wrapText="1"/>
    </xf>
    <xf numFmtId="0" fontId="15" fillId="0" borderId="0" xfId="0" applyFont="1" applyAlignment="1">
      <alignment horizontal="left" vertical="center" wrapText="1"/>
    </xf>
    <xf numFmtId="0" fontId="35" fillId="2" borderId="0" xfId="1" applyFill="1"/>
    <xf numFmtId="0" fontId="36" fillId="0" borderId="0" xfId="1" applyFont="1" applyAlignment="1">
      <alignment horizontal="center" vertical="center"/>
    </xf>
    <xf numFmtId="0" fontId="37" fillId="2" borderId="0" xfId="0" applyFont="1" applyFill="1" applyAlignment="1">
      <alignment horizontal="left" vertical="center"/>
    </xf>
    <xf numFmtId="0" fontId="38" fillId="2" borderId="0" xfId="0" applyFont="1" applyFill="1" applyAlignment="1">
      <alignment vertical="center"/>
    </xf>
    <xf numFmtId="0" fontId="39" fillId="2" borderId="0" xfId="1" applyFont="1" applyFill="1" applyAlignment="1">
      <alignment vertical="center"/>
    </xf>
    <xf numFmtId="0" fontId="11" fillId="2" borderId="0" xfId="0" applyFont="1" applyFill="1" applyAlignment="1" applyProtection="1">
      <alignment horizontal="left" vertical="center"/>
    </xf>
    <xf numFmtId="0" fontId="38" fillId="2" borderId="0" xfId="0" applyFont="1" applyFill="1" applyAlignment="1" applyProtection="1">
      <alignment vertical="center"/>
    </xf>
    <xf numFmtId="0" fontId="37" fillId="2" borderId="0" xfId="0" applyFont="1" applyFill="1" applyAlignment="1" applyProtection="1">
      <alignment horizontal="left" vertical="center"/>
    </xf>
    <xf numFmtId="0" fontId="39" fillId="2" borderId="0" xfId="1" applyFont="1" applyFill="1" applyAlignment="1" applyProtection="1">
      <alignment vertical="center"/>
    </xf>
    <xf numFmtId="0" fontId="39" fillId="2" borderId="0" xfId="1" applyFont="1" applyFill="1" applyAlignment="1">
      <alignment vertical="center"/>
    </xf>
    <xf numFmtId="0" fontId="38" fillId="2" borderId="0" xfId="0" applyFont="1" applyFill="1" applyAlignment="1" applyProtection="1">
      <alignment vertical="center"/>
      <protection locked="0"/>
    </xf>
    <xf numFmtId="0" fontId="40" fillId="0" borderId="0" xfId="2" applyAlignment="1">
      <alignment vertical="top"/>
      <protection locked="0"/>
    </xf>
    <xf numFmtId="0" fontId="41" fillId="0" borderId="28" xfId="2" applyFont="1" applyBorder="1" applyAlignment="1">
      <alignment vertical="center" wrapText="1"/>
      <protection locked="0"/>
    </xf>
    <xf numFmtId="0" fontId="41" fillId="0" borderId="29" xfId="2" applyFont="1" applyBorder="1" applyAlignment="1">
      <alignment vertical="center" wrapText="1"/>
      <protection locked="0"/>
    </xf>
    <xf numFmtId="0" fontId="41" fillId="0" borderId="30" xfId="2" applyFont="1" applyBorder="1" applyAlignment="1">
      <alignment vertical="center" wrapText="1"/>
      <protection locked="0"/>
    </xf>
    <xf numFmtId="0" fontId="41" fillId="0" borderId="31" xfId="2" applyFont="1" applyBorder="1" applyAlignment="1">
      <alignment horizontal="center" vertical="center" wrapText="1"/>
      <protection locked="0"/>
    </xf>
    <xf numFmtId="0" fontId="42" fillId="0" borderId="0" xfId="2" applyFont="1" applyBorder="1" applyAlignment="1">
      <alignment horizontal="center" vertical="center" wrapText="1"/>
      <protection locked="0"/>
    </xf>
    <xf numFmtId="0" fontId="41" fillId="0" borderId="32" xfId="2" applyFont="1" applyBorder="1" applyAlignment="1">
      <alignment horizontal="center" vertical="center" wrapText="1"/>
      <protection locked="0"/>
    </xf>
    <xf numFmtId="0" fontId="40" fillId="0" borderId="0" xfId="2" applyAlignment="1">
      <alignment horizontal="center" vertical="center"/>
      <protection locked="0"/>
    </xf>
    <xf numFmtId="0" fontId="41" fillId="0" borderId="31" xfId="2" applyFont="1" applyBorder="1" applyAlignment="1">
      <alignment vertical="center" wrapText="1"/>
      <protection locked="0"/>
    </xf>
    <xf numFmtId="0" fontId="43" fillId="0" borderId="33" xfId="2" applyFont="1" applyBorder="1" applyAlignment="1">
      <alignment horizontal="left" wrapText="1"/>
      <protection locked="0"/>
    </xf>
    <xf numFmtId="0" fontId="41" fillId="0" borderId="32" xfId="2" applyFont="1" applyBorder="1" applyAlignment="1">
      <alignment vertical="center" wrapText="1"/>
      <protection locked="0"/>
    </xf>
    <xf numFmtId="0" fontId="43" fillId="0" borderId="0" xfId="2" applyFont="1" applyBorder="1" applyAlignment="1">
      <alignment horizontal="left" vertical="center" wrapText="1"/>
      <protection locked="0"/>
    </xf>
    <xf numFmtId="0" fontId="44" fillId="0" borderId="0" xfId="2" applyFont="1" applyBorder="1" applyAlignment="1">
      <alignment horizontal="left" vertical="center" wrapText="1"/>
      <protection locked="0"/>
    </xf>
    <xf numFmtId="0" fontId="44" fillId="0" borderId="31" xfId="2" applyFont="1" applyBorder="1" applyAlignment="1">
      <alignment vertical="center" wrapText="1"/>
      <protection locked="0"/>
    </xf>
    <xf numFmtId="0" fontId="44" fillId="0" borderId="0" xfId="2" applyFont="1" applyBorder="1" applyAlignment="1">
      <alignment horizontal="left" vertical="center" wrapText="1"/>
      <protection locked="0"/>
    </xf>
    <xf numFmtId="0" fontId="44" fillId="0" borderId="0" xfId="2" applyFont="1" applyBorder="1" applyAlignment="1">
      <alignment vertical="center" wrapText="1"/>
      <protection locked="0"/>
    </xf>
    <xf numFmtId="0" fontId="44" fillId="0" borderId="0" xfId="2" applyFont="1" applyBorder="1" applyAlignment="1">
      <alignment vertical="center"/>
      <protection locked="0"/>
    </xf>
    <xf numFmtId="0" fontId="44" fillId="0" borderId="0" xfId="2" applyFont="1" applyBorder="1" applyAlignment="1">
      <alignment horizontal="left" vertical="center"/>
      <protection locked="0"/>
    </xf>
    <xf numFmtId="49" fontId="44" fillId="0" borderId="0" xfId="2" applyNumberFormat="1" applyFont="1" applyBorder="1" applyAlignment="1">
      <alignment horizontal="left" vertical="center" wrapText="1"/>
      <protection locked="0"/>
    </xf>
    <xf numFmtId="49" fontId="44" fillId="0" borderId="0" xfId="2" applyNumberFormat="1" applyFont="1" applyBorder="1" applyAlignment="1">
      <alignment vertical="center" wrapText="1"/>
      <protection locked="0"/>
    </xf>
    <xf numFmtId="0" fontId="41" fillId="0" borderId="34" xfId="2" applyFont="1" applyBorder="1" applyAlignment="1">
      <alignment vertical="center" wrapText="1"/>
      <protection locked="0"/>
    </xf>
    <xf numFmtId="0" fontId="47" fillId="0" borderId="33" xfId="2" applyFont="1" applyBorder="1" applyAlignment="1">
      <alignment vertical="center" wrapText="1"/>
      <protection locked="0"/>
    </xf>
    <xf numFmtId="0" fontId="41" fillId="0" borderId="35" xfId="2" applyFont="1" applyBorder="1" applyAlignment="1">
      <alignment vertical="center" wrapText="1"/>
      <protection locked="0"/>
    </xf>
    <xf numFmtId="0" fontId="41" fillId="0" borderId="0" xfId="2" applyFont="1" applyBorder="1" applyAlignment="1">
      <alignment vertical="top"/>
      <protection locked="0"/>
    </xf>
    <xf numFmtId="0" fontId="41" fillId="0" borderId="0" xfId="2" applyFont="1" applyAlignment="1">
      <alignment vertical="top"/>
      <protection locked="0"/>
    </xf>
    <xf numFmtId="0" fontId="41" fillId="0" borderId="28" xfId="2" applyFont="1" applyBorder="1" applyAlignment="1">
      <alignment horizontal="left" vertical="center"/>
      <protection locked="0"/>
    </xf>
    <xf numFmtId="0" fontId="41" fillId="0" borderId="29" xfId="2" applyFont="1" applyBorder="1" applyAlignment="1">
      <alignment horizontal="left" vertical="center"/>
      <protection locked="0"/>
    </xf>
    <xf numFmtId="0" fontId="41" fillId="0" borderId="30" xfId="2" applyFont="1" applyBorder="1" applyAlignment="1">
      <alignment horizontal="left" vertical="center"/>
      <protection locked="0"/>
    </xf>
    <xf numFmtId="0" fontId="41" fillId="0" borderId="31" xfId="2" applyFont="1" applyBorder="1" applyAlignment="1">
      <alignment horizontal="left" vertical="center"/>
      <protection locked="0"/>
    </xf>
    <xf numFmtId="0" fontId="42" fillId="0" borderId="0" xfId="2" applyFont="1" applyBorder="1" applyAlignment="1">
      <alignment horizontal="center" vertical="center"/>
      <protection locked="0"/>
    </xf>
    <xf numFmtId="0" fontId="41" fillId="0" borderId="32" xfId="2" applyFont="1" applyBorder="1" applyAlignment="1">
      <alignment horizontal="left" vertical="center"/>
      <protection locked="0"/>
    </xf>
    <xf numFmtId="0" fontId="43" fillId="0" borderId="0" xfId="2" applyFont="1" applyBorder="1" applyAlignment="1">
      <alignment horizontal="left" vertical="center"/>
      <protection locked="0"/>
    </xf>
    <xf numFmtId="0" fontId="48" fillId="0" borderId="0" xfId="2" applyFont="1" applyAlignment="1">
      <alignment horizontal="left" vertical="center"/>
      <protection locked="0"/>
    </xf>
    <xf numFmtId="0" fontId="43" fillId="0" borderId="33" xfId="2" applyFont="1" applyBorder="1" applyAlignment="1">
      <alignment horizontal="left" vertical="center"/>
      <protection locked="0"/>
    </xf>
    <xf numFmtId="0" fontId="43" fillId="0" borderId="33" xfId="2" applyFont="1" applyBorder="1" applyAlignment="1">
      <alignment horizontal="center" vertical="center"/>
      <protection locked="0"/>
    </xf>
    <xf numFmtId="0" fontId="48" fillId="0" borderId="33" xfId="2" applyFont="1" applyBorder="1" applyAlignment="1">
      <alignment horizontal="left" vertical="center"/>
      <protection locked="0"/>
    </xf>
    <xf numFmtId="0" fontId="46" fillId="0" borderId="0" xfId="2" applyFont="1" applyBorder="1" applyAlignment="1">
      <alignment horizontal="left" vertical="center"/>
      <protection locked="0"/>
    </xf>
    <xf numFmtId="0" fontId="44" fillId="0" borderId="0" xfId="2" applyFont="1" applyAlignment="1">
      <alignment horizontal="left" vertical="center"/>
      <protection locked="0"/>
    </xf>
    <xf numFmtId="0" fontId="44" fillId="0" borderId="0" xfId="2" applyFont="1" applyBorder="1" applyAlignment="1">
      <alignment horizontal="center" vertical="center"/>
      <protection locked="0"/>
    </xf>
    <xf numFmtId="0" fontId="44" fillId="0" borderId="31" xfId="2" applyFont="1" applyBorder="1" applyAlignment="1">
      <alignment horizontal="left" vertical="center"/>
      <protection locked="0"/>
    </xf>
    <xf numFmtId="0" fontId="44" fillId="0" borderId="0" xfId="2" applyFont="1" applyFill="1" applyBorder="1" applyAlignment="1">
      <alignment horizontal="left" vertical="center"/>
      <protection locked="0"/>
    </xf>
    <xf numFmtId="0" fontId="44" fillId="0" borderId="0" xfId="2" applyFont="1" applyFill="1" applyBorder="1" applyAlignment="1">
      <alignment horizontal="center" vertical="center"/>
      <protection locked="0"/>
    </xf>
    <xf numFmtId="0" fontId="41" fillId="0" borderId="34" xfId="2" applyFont="1" applyBorder="1" applyAlignment="1">
      <alignment horizontal="left" vertical="center"/>
      <protection locked="0"/>
    </xf>
    <xf numFmtId="0" fontId="47" fillId="0" borderId="33" xfId="2" applyFont="1" applyBorder="1" applyAlignment="1">
      <alignment horizontal="left" vertical="center"/>
      <protection locked="0"/>
    </xf>
    <xf numFmtId="0" fontId="41" fillId="0" borderId="35" xfId="2" applyFont="1" applyBorder="1" applyAlignment="1">
      <alignment horizontal="left" vertical="center"/>
      <protection locked="0"/>
    </xf>
    <xf numFmtId="0" fontId="41" fillId="0" borderId="0" xfId="2" applyFont="1" applyBorder="1" applyAlignment="1">
      <alignment horizontal="left" vertical="center"/>
      <protection locked="0"/>
    </xf>
    <xf numFmtId="0" fontId="47" fillId="0" borderId="0" xfId="2" applyFont="1" applyBorder="1" applyAlignment="1">
      <alignment horizontal="left" vertical="center"/>
      <protection locked="0"/>
    </xf>
    <xf numFmtId="0" fontId="48" fillId="0" borderId="0" xfId="2" applyFont="1" applyBorder="1" applyAlignment="1">
      <alignment horizontal="left" vertical="center"/>
      <protection locked="0"/>
    </xf>
    <xf numFmtId="0" fontId="44" fillId="0" borderId="33" xfId="2" applyFont="1" applyBorder="1" applyAlignment="1">
      <alignment horizontal="left" vertical="center"/>
      <protection locked="0"/>
    </xf>
    <xf numFmtId="0" fontId="41" fillId="0" borderId="0" xfId="2" applyFont="1" applyBorder="1" applyAlignment="1">
      <alignment horizontal="left" vertical="center" wrapText="1"/>
      <protection locked="0"/>
    </xf>
    <xf numFmtId="0" fontId="44" fillId="0" borderId="0" xfId="2" applyFont="1" applyBorder="1" applyAlignment="1">
      <alignment horizontal="center" vertical="center" wrapText="1"/>
      <protection locked="0"/>
    </xf>
    <xf numFmtId="0" fontId="41" fillId="0" borderId="28" xfId="2" applyFont="1" applyBorder="1" applyAlignment="1">
      <alignment horizontal="left" vertical="center" wrapText="1"/>
      <protection locked="0"/>
    </xf>
    <xf numFmtId="0" fontId="41" fillId="0" borderId="29" xfId="2" applyFont="1" applyBorder="1" applyAlignment="1">
      <alignment horizontal="left" vertical="center" wrapText="1"/>
      <protection locked="0"/>
    </xf>
    <xf numFmtId="0" fontId="41" fillId="0" borderId="30" xfId="2" applyFont="1" applyBorder="1" applyAlignment="1">
      <alignment horizontal="left" vertical="center" wrapText="1"/>
      <protection locked="0"/>
    </xf>
    <xf numFmtId="0" fontId="41" fillId="0" borderId="31" xfId="2" applyFont="1" applyBorder="1" applyAlignment="1">
      <alignment horizontal="left" vertical="center" wrapText="1"/>
      <protection locked="0"/>
    </xf>
    <xf numFmtId="0" fontId="41" fillId="0" borderId="32" xfId="2" applyFont="1" applyBorder="1" applyAlignment="1">
      <alignment horizontal="left" vertical="center" wrapText="1"/>
      <protection locked="0"/>
    </xf>
    <xf numFmtId="0" fontId="48" fillId="0" borderId="31" xfId="2" applyFont="1" applyBorder="1" applyAlignment="1">
      <alignment horizontal="left" vertical="center" wrapText="1"/>
      <protection locked="0"/>
    </xf>
    <xf numFmtId="0" fontId="48" fillId="0" borderId="32" xfId="2" applyFont="1" applyBorder="1" applyAlignment="1">
      <alignment horizontal="left" vertical="center" wrapText="1"/>
      <protection locked="0"/>
    </xf>
    <xf numFmtId="0" fontId="44" fillId="0" borderId="31" xfId="2" applyFont="1" applyBorder="1" applyAlignment="1">
      <alignment horizontal="left" vertical="center" wrapText="1"/>
      <protection locked="0"/>
    </xf>
    <xf numFmtId="0" fontId="44" fillId="0" borderId="32" xfId="2" applyFont="1" applyBorder="1" applyAlignment="1">
      <alignment horizontal="left" vertical="center" wrapText="1"/>
      <protection locked="0"/>
    </xf>
    <xf numFmtId="0" fontId="44" fillId="0" borderId="32" xfId="2" applyFont="1" applyBorder="1" applyAlignment="1">
      <alignment horizontal="left" vertical="center"/>
      <protection locked="0"/>
    </xf>
    <xf numFmtId="0" fontId="44" fillId="0" borderId="34" xfId="2" applyFont="1" applyBorder="1" applyAlignment="1">
      <alignment horizontal="left" vertical="center" wrapText="1"/>
      <protection locked="0"/>
    </xf>
    <xf numFmtId="0" fontId="44" fillId="0" borderId="33" xfId="2" applyFont="1" applyBorder="1" applyAlignment="1">
      <alignment horizontal="left" vertical="center" wrapText="1"/>
      <protection locked="0"/>
    </xf>
    <xf numFmtId="0" fontId="44" fillId="0" borderId="35" xfId="2" applyFont="1" applyBorder="1" applyAlignment="1">
      <alignment horizontal="left" vertical="center" wrapText="1"/>
      <protection locked="0"/>
    </xf>
    <xf numFmtId="0" fontId="44" fillId="0" borderId="0" xfId="2" applyFont="1" applyBorder="1" applyAlignment="1">
      <alignment horizontal="left" vertical="top"/>
      <protection locked="0"/>
    </xf>
    <xf numFmtId="0" fontId="44" fillId="0" borderId="0" xfId="2" applyFont="1" applyBorder="1" applyAlignment="1">
      <alignment horizontal="center" vertical="top"/>
      <protection locked="0"/>
    </xf>
    <xf numFmtId="0" fontId="44" fillId="0" borderId="34" xfId="2" applyFont="1" applyBorder="1" applyAlignment="1">
      <alignment horizontal="left" vertical="center"/>
      <protection locked="0"/>
    </xf>
    <xf numFmtId="0" fontId="44" fillId="0" borderId="35" xfId="2" applyFont="1" applyBorder="1" applyAlignment="1">
      <alignment horizontal="left" vertical="center"/>
      <protection locked="0"/>
    </xf>
    <xf numFmtId="0" fontId="48" fillId="0" borderId="0" xfId="2" applyFont="1" applyAlignment="1">
      <alignment vertical="center"/>
      <protection locked="0"/>
    </xf>
    <xf numFmtId="0" fontId="43" fillId="0" borderId="0" xfId="2" applyFont="1" applyBorder="1" applyAlignment="1">
      <alignment vertical="center"/>
      <protection locked="0"/>
    </xf>
    <xf numFmtId="0" fontId="48" fillId="0" borderId="33" xfId="2" applyFont="1" applyBorder="1" applyAlignment="1">
      <alignment vertical="center"/>
      <protection locked="0"/>
    </xf>
    <xf numFmtId="0" fontId="43" fillId="0" borderId="33" xfId="2" applyFont="1" applyBorder="1" applyAlignment="1">
      <alignment vertical="center"/>
      <protection locked="0"/>
    </xf>
    <xf numFmtId="0" fontId="40" fillId="0" borderId="0" xfId="2" applyBorder="1" applyAlignment="1">
      <alignment vertical="top"/>
      <protection locked="0"/>
    </xf>
    <xf numFmtId="49" fontId="44" fillId="0" borderId="0" xfId="2" applyNumberFormat="1" applyFont="1" applyBorder="1" applyAlignment="1">
      <alignment horizontal="left" vertical="center"/>
      <protection locked="0"/>
    </xf>
    <xf numFmtId="0" fontId="40" fillId="0" borderId="33" xfId="2" applyBorder="1" applyAlignment="1">
      <alignment vertical="top"/>
      <protection locked="0"/>
    </xf>
    <xf numFmtId="0" fontId="43" fillId="0" borderId="33" xfId="2" applyFont="1" applyBorder="1" applyAlignment="1">
      <alignment horizontal="left"/>
      <protection locked="0"/>
    </xf>
    <xf numFmtId="0" fontId="48" fillId="0" borderId="33" xfId="2" applyFont="1" applyBorder="1" applyAlignment="1">
      <protection locked="0"/>
    </xf>
    <xf numFmtId="0" fontId="43" fillId="0" borderId="33" xfId="2" applyFont="1" applyBorder="1" applyAlignment="1">
      <alignment horizontal="left"/>
      <protection locked="0"/>
    </xf>
    <xf numFmtId="0" fontId="44" fillId="0" borderId="0" xfId="2" applyFont="1" applyBorder="1" applyAlignment="1">
      <alignment horizontal="left" vertical="center"/>
      <protection locked="0"/>
    </xf>
    <xf numFmtId="0" fontId="41" fillId="0" borderId="31" xfId="2" applyFont="1" applyBorder="1" applyAlignment="1">
      <alignment vertical="top"/>
      <protection locked="0"/>
    </xf>
    <xf numFmtId="0" fontId="44" fillId="0" borderId="0" xfId="2" applyFont="1" applyBorder="1" applyAlignment="1">
      <alignment horizontal="left" vertical="top"/>
      <protection locked="0"/>
    </xf>
    <xf numFmtId="0" fontId="41" fillId="0" borderId="32" xfId="2" applyFont="1" applyBorder="1" applyAlignment="1">
      <alignment vertical="top"/>
      <protection locked="0"/>
    </xf>
    <xf numFmtId="0" fontId="41" fillId="0" borderId="0" xfId="2" applyFont="1" applyBorder="1" applyAlignment="1">
      <alignment horizontal="center" vertical="center"/>
      <protection locked="0"/>
    </xf>
    <xf numFmtId="0" fontId="41" fillId="0" borderId="0" xfId="2" applyFont="1" applyBorder="1" applyAlignment="1">
      <alignment horizontal="left" vertical="top"/>
      <protection locked="0"/>
    </xf>
    <xf numFmtId="0" fontId="41" fillId="0" borderId="34" xfId="2" applyFont="1" applyBorder="1" applyAlignment="1">
      <alignment vertical="top"/>
      <protection locked="0"/>
    </xf>
    <xf numFmtId="0" fontId="41" fillId="0" borderId="33" xfId="2" applyFont="1" applyBorder="1" applyAlignment="1">
      <alignment vertical="top"/>
      <protection locked="0"/>
    </xf>
    <xf numFmtId="0" fontId="41" fillId="0" borderId="35" xfId="2" applyFont="1" applyBorder="1" applyAlignment="1">
      <alignment vertical="top"/>
      <protection locked="0"/>
    </xf>
  </cellXfs>
  <cellStyles count="3">
    <cellStyle name="Hypertextový odkaz" xfId="1" builtinId="8"/>
    <cellStyle name="Normální" xfId="0" builtinId="0" customBuiltin="1"/>
    <cellStyle name="Normální 2" xfId="2"/>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C:\KrosData\System\Temp\rad39899.tmp" TargetMode="External"/><Relationship Id="rId2" Type="http://schemas.openxmlformats.org/officeDocument/2006/relationships/image" Target="../media/image1.tmp"/><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file:///C:\KrosData\System\Temp\radFC119.tmp" TargetMode="External"/><Relationship Id="rId2" Type="http://schemas.openxmlformats.org/officeDocument/2006/relationships/image" Target="../media/image1.tmp"/><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xdr:colOff>
      <xdr:row>1</xdr:row>
      <xdr:rowOff>0</xdr:rowOff>
    </xdr:to>
    <xdr:pic>
      <xdr:nvPicPr>
        <xdr:cNvPr id="2" name="Obrázek 1">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tretch>
          <a:fillRect/>
        </a:stretch>
      </xdr:blipFill>
      <xdr:spPr>
        <a:xfrm>
          <a:off x="0" y="0"/>
          <a:ext cx="266700"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xdr:colOff>
      <xdr:row>1</xdr:row>
      <xdr:rowOff>0</xdr:rowOff>
    </xdr:to>
    <xdr:pic>
      <xdr:nvPicPr>
        <xdr:cNvPr id="2" name="Obrázek 1">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tretch>
          <a:fillRect/>
        </a:stretch>
      </xdr:blipFill>
      <xdr:spPr>
        <a:xfrm>
          <a:off x="0" y="0"/>
          <a:ext cx="274320" cy="274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pane ySplit="1" topLeftCell="A2" activePane="bottomLeft" state="frozen"/>
      <selection pane="bottomLeft"/>
    </sheetView>
  </sheetViews>
  <sheetFormatPr defaultRowHeight="14.4" x14ac:dyDescent="0.3"/>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customWidth="1"/>
    <col min="44" max="44" width="13.7109375" customWidth="1"/>
    <col min="45" max="47" width="25.85546875" hidden="1" customWidth="1"/>
    <col min="48" max="52" width="21.7109375" hidden="1" customWidth="1"/>
    <col min="53" max="53" width="19.140625" hidden="1" customWidth="1"/>
    <col min="54" max="54" width="25" hidden="1" customWidth="1"/>
    <col min="55" max="56" width="19.140625" hidden="1" customWidth="1"/>
    <col min="57" max="57" width="66.42578125" customWidth="1"/>
    <col min="71" max="91" width="9.28515625" hidden="1"/>
  </cols>
  <sheetData>
    <row r="1" spans="1:74" ht="21.3" customHeight="1" x14ac:dyDescent="0.3">
      <c r="A1" s="268" t="s">
        <v>0</v>
      </c>
      <c r="B1" s="269"/>
      <c r="C1" s="269"/>
      <c r="D1" s="270" t="s">
        <v>1</v>
      </c>
      <c r="E1" s="269"/>
      <c r="F1" s="269"/>
      <c r="G1" s="269"/>
      <c r="H1" s="269"/>
      <c r="I1" s="269"/>
      <c r="J1" s="269"/>
      <c r="K1" s="271" t="s">
        <v>599</v>
      </c>
      <c r="L1" s="271"/>
      <c r="M1" s="271"/>
      <c r="N1" s="271"/>
      <c r="O1" s="271"/>
      <c r="P1" s="271"/>
      <c r="Q1" s="271"/>
      <c r="R1" s="271"/>
      <c r="S1" s="271"/>
      <c r="T1" s="269"/>
      <c r="U1" s="269"/>
      <c r="V1" s="269"/>
      <c r="W1" s="271" t="s">
        <v>600</v>
      </c>
      <c r="X1" s="271"/>
      <c r="Y1" s="271"/>
      <c r="Z1" s="271"/>
      <c r="AA1" s="271"/>
      <c r="AB1" s="271"/>
      <c r="AC1" s="271"/>
      <c r="AD1" s="271"/>
      <c r="AE1" s="271"/>
      <c r="AF1" s="271"/>
      <c r="AG1" s="271"/>
      <c r="AH1" s="271"/>
      <c r="AI1" s="263"/>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1:74" ht="36.9" customHeight="1" x14ac:dyDescent="0.3">
      <c r="AR2" s="258" t="s">
        <v>6</v>
      </c>
      <c r="AS2" s="223"/>
      <c r="AT2" s="223"/>
      <c r="AU2" s="223"/>
      <c r="AV2" s="223"/>
      <c r="AW2" s="223"/>
      <c r="AX2" s="223"/>
      <c r="AY2" s="223"/>
      <c r="AZ2" s="223"/>
      <c r="BA2" s="223"/>
      <c r="BB2" s="223"/>
      <c r="BC2" s="223"/>
      <c r="BD2" s="223"/>
      <c r="BE2" s="223"/>
      <c r="BS2" s="17" t="s">
        <v>7</v>
      </c>
      <c r="BT2" s="17" t="s">
        <v>8</v>
      </c>
    </row>
    <row r="3" spans="1:74" ht="6.9" customHeight="1" x14ac:dyDescent="0.3">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7</v>
      </c>
      <c r="BT3" s="17" t="s">
        <v>9</v>
      </c>
    </row>
    <row r="4" spans="1:74" ht="36.9" customHeight="1" x14ac:dyDescent="0.3">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11</v>
      </c>
      <c r="BE4" s="26" t="s">
        <v>12</v>
      </c>
      <c r="BS4" s="17" t="s">
        <v>13</v>
      </c>
    </row>
    <row r="5" spans="1:74" ht="14.4" customHeight="1" x14ac:dyDescent="0.3">
      <c r="B5" s="21"/>
      <c r="C5" s="22"/>
      <c r="D5" s="27" t="s">
        <v>14</v>
      </c>
      <c r="E5" s="22"/>
      <c r="F5" s="22"/>
      <c r="G5" s="22"/>
      <c r="H5" s="22"/>
      <c r="I5" s="22"/>
      <c r="J5" s="22"/>
      <c r="K5" s="226" t="s">
        <v>15</v>
      </c>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
      <c r="AQ5" s="24"/>
      <c r="BE5" s="222" t="s">
        <v>16</v>
      </c>
      <c r="BS5" s="17" t="s">
        <v>7</v>
      </c>
    </row>
    <row r="6" spans="1:74" ht="36.9" customHeight="1" x14ac:dyDescent="0.3">
      <c r="B6" s="21"/>
      <c r="C6" s="22"/>
      <c r="D6" s="29" t="s">
        <v>17</v>
      </c>
      <c r="E6" s="22"/>
      <c r="F6" s="22"/>
      <c r="G6" s="22"/>
      <c r="H6" s="22"/>
      <c r="I6" s="22"/>
      <c r="J6" s="22"/>
      <c r="K6" s="228" t="s">
        <v>18</v>
      </c>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
      <c r="AQ6" s="24"/>
      <c r="BE6" s="223"/>
      <c r="BS6" s="17" t="s">
        <v>19</v>
      </c>
    </row>
    <row r="7" spans="1:74" ht="14.4" customHeight="1" x14ac:dyDescent="0.3">
      <c r="B7" s="21"/>
      <c r="C7" s="22"/>
      <c r="D7" s="30" t="s">
        <v>20</v>
      </c>
      <c r="E7" s="22"/>
      <c r="F7" s="22"/>
      <c r="G7" s="22"/>
      <c r="H7" s="22"/>
      <c r="I7" s="22"/>
      <c r="J7" s="22"/>
      <c r="K7" s="28" t="s">
        <v>3</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3</v>
      </c>
      <c r="AO7" s="22"/>
      <c r="AP7" s="22"/>
      <c r="AQ7" s="24"/>
      <c r="BE7" s="223"/>
      <c r="BS7" s="17" t="s">
        <v>22</v>
      </c>
    </row>
    <row r="8" spans="1:74" ht="14.4" customHeight="1" x14ac:dyDescent="0.3">
      <c r="B8" s="21"/>
      <c r="C8" s="22"/>
      <c r="D8" s="30" t="s">
        <v>23</v>
      </c>
      <c r="E8" s="22"/>
      <c r="F8" s="22"/>
      <c r="G8" s="22"/>
      <c r="H8" s="22"/>
      <c r="I8" s="22"/>
      <c r="J8" s="22"/>
      <c r="K8" s="28"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25</v>
      </c>
      <c r="AL8" s="22"/>
      <c r="AM8" s="22"/>
      <c r="AN8" s="31" t="s">
        <v>26</v>
      </c>
      <c r="AO8" s="22"/>
      <c r="AP8" s="22"/>
      <c r="AQ8" s="24"/>
      <c r="BE8" s="223"/>
      <c r="BS8" s="17" t="s">
        <v>27</v>
      </c>
    </row>
    <row r="9" spans="1:74" ht="14.4" customHeight="1" x14ac:dyDescent="0.3">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23"/>
      <c r="BS9" s="17" t="s">
        <v>28</v>
      </c>
    </row>
    <row r="10" spans="1:74" ht="14.4" customHeight="1" x14ac:dyDescent="0.3">
      <c r="B10" s="21"/>
      <c r="C10" s="22"/>
      <c r="D10" s="30"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30</v>
      </c>
      <c r="AL10" s="22"/>
      <c r="AM10" s="22"/>
      <c r="AN10" s="28" t="s">
        <v>31</v>
      </c>
      <c r="AO10" s="22"/>
      <c r="AP10" s="22"/>
      <c r="AQ10" s="24"/>
      <c r="BE10" s="223"/>
      <c r="BS10" s="17" t="s">
        <v>19</v>
      </c>
    </row>
    <row r="11" spans="1:74" ht="18.45" customHeight="1" x14ac:dyDescent="0.3">
      <c r="B11" s="21"/>
      <c r="C11" s="22"/>
      <c r="D11" s="22"/>
      <c r="E11" s="28"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33</v>
      </c>
      <c r="AL11" s="22"/>
      <c r="AM11" s="22"/>
      <c r="AN11" s="28" t="s">
        <v>34</v>
      </c>
      <c r="AO11" s="22"/>
      <c r="AP11" s="22"/>
      <c r="AQ11" s="24"/>
      <c r="BE11" s="223"/>
      <c r="BS11" s="17" t="s">
        <v>19</v>
      </c>
    </row>
    <row r="12" spans="1:74" ht="6.9" customHeight="1" x14ac:dyDescent="0.3">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23"/>
      <c r="BS12" s="17" t="s">
        <v>19</v>
      </c>
    </row>
    <row r="13" spans="1:74" ht="14.4" customHeight="1" x14ac:dyDescent="0.3">
      <c r="B13" s="21"/>
      <c r="C13" s="22"/>
      <c r="D13" s="30" t="s">
        <v>35</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30</v>
      </c>
      <c r="AL13" s="22"/>
      <c r="AM13" s="22"/>
      <c r="AN13" s="32" t="s">
        <v>36</v>
      </c>
      <c r="AO13" s="22"/>
      <c r="AP13" s="22"/>
      <c r="AQ13" s="24"/>
      <c r="BE13" s="223"/>
      <c r="BS13" s="17" t="s">
        <v>19</v>
      </c>
    </row>
    <row r="14" spans="1:74" ht="13.2" x14ac:dyDescent="0.3">
      <c r="B14" s="21"/>
      <c r="C14" s="22"/>
      <c r="D14" s="22"/>
      <c r="E14" s="229" t="s">
        <v>36</v>
      </c>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30" t="s">
        <v>33</v>
      </c>
      <c r="AL14" s="22"/>
      <c r="AM14" s="22"/>
      <c r="AN14" s="32" t="s">
        <v>36</v>
      </c>
      <c r="AO14" s="22"/>
      <c r="AP14" s="22"/>
      <c r="AQ14" s="24"/>
      <c r="BE14" s="223"/>
      <c r="BS14" s="17" t="s">
        <v>19</v>
      </c>
    </row>
    <row r="15" spans="1:74" ht="6.9" customHeight="1" x14ac:dyDescent="0.3">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23"/>
      <c r="BS15" s="17" t="s">
        <v>4</v>
      </c>
    </row>
    <row r="16" spans="1:74" ht="14.4" customHeight="1" x14ac:dyDescent="0.3">
      <c r="B16" s="21"/>
      <c r="C16" s="22"/>
      <c r="D16" s="30" t="s">
        <v>37</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30</v>
      </c>
      <c r="AL16" s="22"/>
      <c r="AM16" s="22"/>
      <c r="AN16" s="28" t="s">
        <v>38</v>
      </c>
      <c r="AO16" s="22"/>
      <c r="AP16" s="22"/>
      <c r="AQ16" s="24"/>
      <c r="BE16" s="223"/>
      <c r="BS16" s="17" t="s">
        <v>4</v>
      </c>
    </row>
    <row r="17" spans="2:71" ht="18.45" customHeight="1" x14ac:dyDescent="0.3">
      <c r="B17" s="21"/>
      <c r="C17" s="22"/>
      <c r="D17" s="22"/>
      <c r="E17" s="28" t="s">
        <v>39</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33</v>
      </c>
      <c r="AL17" s="22"/>
      <c r="AM17" s="22"/>
      <c r="AN17" s="28" t="s">
        <v>40</v>
      </c>
      <c r="AO17" s="22"/>
      <c r="AP17" s="22"/>
      <c r="AQ17" s="24"/>
      <c r="BE17" s="223"/>
      <c r="BS17" s="17" t="s">
        <v>41</v>
      </c>
    </row>
    <row r="18" spans="2:71" ht="6.9" customHeight="1" x14ac:dyDescent="0.3">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23"/>
      <c r="BS18" s="17" t="s">
        <v>7</v>
      </c>
    </row>
    <row r="19" spans="2:71" ht="14.4" customHeight="1" x14ac:dyDescent="0.3">
      <c r="B19" s="21"/>
      <c r="C19" s="22"/>
      <c r="D19" s="30" t="s">
        <v>42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23"/>
      <c r="BS19" s="17" t="s">
        <v>7</v>
      </c>
    </row>
    <row r="20" spans="2:71" ht="48.75" customHeight="1" x14ac:dyDescent="0.3">
      <c r="B20" s="21"/>
      <c r="C20" s="22"/>
      <c r="D20" s="22"/>
      <c r="E20" s="230" t="s">
        <v>43</v>
      </c>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
      <c r="AP20" s="22"/>
      <c r="AQ20" s="24"/>
      <c r="BE20" s="223"/>
      <c r="BS20" s="17" t="s">
        <v>4</v>
      </c>
    </row>
    <row r="21" spans="2:71" ht="6.9" customHeight="1" x14ac:dyDescent="0.3">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23"/>
    </row>
    <row r="22" spans="2:71" ht="6.9" customHeight="1" x14ac:dyDescent="0.3">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23"/>
    </row>
    <row r="23" spans="2:71" s="1" customFormat="1" ht="25.95" customHeight="1" x14ac:dyDescent="0.3">
      <c r="B23" s="34"/>
      <c r="C23" s="35"/>
      <c r="D23" s="36" t="s">
        <v>44</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31">
        <f>ROUND(AG51,2)</f>
        <v>0</v>
      </c>
      <c r="AL23" s="232"/>
      <c r="AM23" s="232"/>
      <c r="AN23" s="232"/>
      <c r="AO23" s="232"/>
      <c r="AP23" s="35"/>
      <c r="AQ23" s="38"/>
      <c r="BE23" s="224"/>
    </row>
    <row r="24" spans="2:71" s="1" customFormat="1" ht="6.9" customHeight="1" x14ac:dyDescent="0.3">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24"/>
    </row>
    <row r="25" spans="2:71" s="1" customFormat="1" ht="12" x14ac:dyDescent="0.3">
      <c r="B25" s="34"/>
      <c r="C25" s="35"/>
      <c r="D25" s="35"/>
      <c r="E25" s="35"/>
      <c r="F25" s="35"/>
      <c r="G25" s="35"/>
      <c r="H25" s="35"/>
      <c r="I25" s="35"/>
      <c r="J25" s="35"/>
      <c r="K25" s="35"/>
      <c r="L25" s="233" t="s">
        <v>45</v>
      </c>
      <c r="M25" s="234"/>
      <c r="N25" s="234"/>
      <c r="O25" s="234"/>
      <c r="P25" s="35"/>
      <c r="Q25" s="35"/>
      <c r="R25" s="35"/>
      <c r="S25" s="35"/>
      <c r="T25" s="35"/>
      <c r="U25" s="35"/>
      <c r="V25" s="35"/>
      <c r="W25" s="233" t="s">
        <v>46</v>
      </c>
      <c r="X25" s="234"/>
      <c r="Y25" s="234"/>
      <c r="Z25" s="234"/>
      <c r="AA25" s="234"/>
      <c r="AB25" s="234"/>
      <c r="AC25" s="234"/>
      <c r="AD25" s="234"/>
      <c r="AE25" s="234"/>
      <c r="AF25" s="35"/>
      <c r="AG25" s="35"/>
      <c r="AH25" s="35"/>
      <c r="AI25" s="35"/>
      <c r="AJ25" s="35"/>
      <c r="AK25" s="233" t="s">
        <v>47</v>
      </c>
      <c r="AL25" s="234"/>
      <c r="AM25" s="234"/>
      <c r="AN25" s="234"/>
      <c r="AO25" s="234"/>
      <c r="AP25" s="35"/>
      <c r="AQ25" s="38"/>
      <c r="BE25" s="224"/>
    </row>
    <row r="26" spans="2:71" s="2" customFormat="1" ht="14.4" customHeight="1" x14ac:dyDescent="0.3">
      <c r="B26" s="40"/>
      <c r="C26" s="41"/>
      <c r="D26" s="42" t="s">
        <v>48</v>
      </c>
      <c r="E26" s="41"/>
      <c r="F26" s="42" t="s">
        <v>49</v>
      </c>
      <c r="G26" s="41"/>
      <c r="H26" s="41"/>
      <c r="I26" s="41"/>
      <c r="J26" s="41"/>
      <c r="K26" s="41"/>
      <c r="L26" s="235">
        <v>0.21</v>
      </c>
      <c r="M26" s="236"/>
      <c r="N26" s="236"/>
      <c r="O26" s="236"/>
      <c r="P26" s="41"/>
      <c r="Q26" s="41"/>
      <c r="R26" s="41"/>
      <c r="S26" s="41"/>
      <c r="T26" s="41"/>
      <c r="U26" s="41"/>
      <c r="V26" s="41"/>
      <c r="W26" s="237">
        <f>ROUND(AZ51,2)</f>
        <v>0</v>
      </c>
      <c r="X26" s="236"/>
      <c r="Y26" s="236"/>
      <c r="Z26" s="236"/>
      <c r="AA26" s="236"/>
      <c r="AB26" s="236"/>
      <c r="AC26" s="236"/>
      <c r="AD26" s="236"/>
      <c r="AE26" s="236"/>
      <c r="AF26" s="41"/>
      <c r="AG26" s="41"/>
      <c r="AH26" s="41"/>
      <c r="AI26" s="41"/>
      <c r="AJ26" s="41"/>
      <c r="AK26" s="237">
        <f>ROUND(AV51,2)</f>
        <v>0</v>
      </c>
      <c r="AL26" s="236"/>
      <c r="AM26" s="236"/>
      <c r="AN26" s="236"/>
      <c r="AO26" s="236"/>
      <c r="AP26" s="41"/>
      <c r="AQ26" s="43"/>
      <c r="BE26" s="225"/>
    </row>
    <row r="27" spans="2:71" s="2" customFormat="1" ht="14.4" customHeight="1" x14ac:dyDescent="0.3">
      <c r="B27" s="40"/>
      <c r="C27" s="41"/>
      <c r="D27" s="41"/>
      <c r="E27" s="41"/>
      <c r="F27" s="42" t="s">
        <v>50</v>
      </c>
      <c r="G27" s="41"/>
      <c r="H27" s="41"/>
      <c r="I27" s="41"/>
      <c r="J27" s="41"/>
      <c r="K27" s="41"/>
      <c r="L27" s="235">
        <v>0.15</v>
      </c>
      <c r="M27" s="236"/>
      <c r="N27" s="236"/>
      <c r="O27" s="236"/>
      <c r="P27" s="41"/>
      <c r="Q27" s="41"/>
      <c r="R27" s="41"/>
      <c r="S27" s="41"/>
      <c r="T27" s="41"/>
      <c r="U27" s="41"/>
      <c r="V27" s="41"/>
      <c r="W27" s="237">
        <f>ROUND(BA51,2)</f>
        <v>0</v>
      </c>
      <c r="X27" s="236"/>
      <c r="Y27" s="236"/>
      <c r="Z27" s="236"/>
      <c r="AA27" s="236"/>
      <c r="AB27" s="236"/>
      <c r="AC27" s="236"/>
      <c r="AD27" s="236"/>
      <c r="AE27" s="236"/>
      <c r="AF27" s="41"/>
      <c r="AG27" s="41"/>
      <c r="AH27" s="41"/>
      <c r="AI27" s="41"/>
      <c r="AJ27" s="41"/>
      <c r="AK27" s="237">
        <f>ROUND(AW51,2)</f>
        <v>0</v>
      </c>
      <c r="AL27" s="236"/>
      <c r="AM27" s="236"/>
      <c r="AN27" s="236"/>
      <c r="AO27" s="236"/>
      <c r="AP27" s="41"/>
      <c r="AQ27" s="43"/>
      <c r="BE27" s="225"/>
    </row>
    <row r="28" spans="2:71" s="2" customFormat="1" ht="14.4" hidden="1" customHeight="1" x14ac:dyDescent="0.3">
      <c r="B28" s="40"/>
      <c r="C28" s="41"/>
      <c r="D28" s="41"/>
      <c r="E28" s="41"/>
      <c r="F28" s="42" t="s">
        <v>51</v>
      </c>
      <c r="G28" s="41"/>
      <c r="H28" s="41"/>
      <c r="I28" s="41"/>
      <c r="J28" s="41"/>
      <c r="K28" s="41"/>
      <c r="L28" s="235">
        <v>0.21</v>
      </c>
      <c r="M28" s="236"/>
      <c r="N28" s="236"/>
      <c r="O28" s="236"/>
      <c r="P28" s="41"/>
      <c r="Q28" s="41"/>
      <c r="R28" s="41"/>
      <c r="S28" s="41"/>
      <c r="T28" s="41"/>
      <c r="U28" s="41"/>
      <c r="V28" s="41"/>
      <c r="W28" s="237">
        <f>ROUND(BB51,2)</f>
        <v>0</v>
      </c>
      <c r="X28" s="236"/>
      <c r="Y28" s="236"/>
      <c r="Z28" s="236"/>
      <c r="AA28" s="236"/>
      <c r="AB28" s="236"/>
      <c r="AC28" s="236"/>
      <c r="AD28" s="236"/>
      <c r="AE28" s="236"/>
      <c r="AF28" s="41"/>
      <c r="AG28" s="41"/>
      <c r="AH28" s="41"/>
      <c r="AI28" s="41"/>
      <c r="AJ28" s="41"/>
      <c r="AK28" s="237">
        <v>0</v>
      </c>
      <c r="AL28" s="236"/>
      <c r="AM28" s="236"/>
      <c r="AN28" s="236"/>
      <c r="AO28" s="236"/>
      <c r="AP28" s="41"/>
      <c r="AQ28" s="43"/>
      <c r="BE28" s="225"/>
    </row>
    <row r="29" spans="2:71" s="2" customFormat="1" ht="14.4" hidden="1" customHeight="1" x14ac:dyDescent="0.3">
      <c r="B29" s="40"/>
      <c r="C29" s="41"/>
      <c r="D29" s="41"/>
      <c r="E29" s="41"/>
      <c r="F29" s="42" t="s">
        <v>52</v>
      </c>
      <c r="G29" s="41"/>
      <c r="H29" s="41"/>
      <c r="I29" s="41"/>
      <c r="J29" s="41"/>
      <c r="K29" s="41"/>
      <c r="L29" s="235">
        <v>0.15</v>
      </c>
      <c r="M29" s="236"/>
      <c r="N29" s="236"/>
      <c r="O29" s="236"/>
      <c r="P29" s="41"/>
      <c r="Q29" s="41"/>
      <c r="R29" s="41"/>
      <c r="S29" s="41"/>
      <c r="T29" s="41"/>
      <c r="U29" s="41"/>
      <c r="V29" s="41"/>
      <c r="W29" s="237">
        <f>ROUND(BC51,2)</f>
        <v>0</v>
      </c>
      <c r="X29" s="236"/>
      <c r="Y29" s="236"/>
      <c r="Z29" s="236"/>
      <c r="AA29" s="236"/>
      <c r="AB29" s="236"/>
      <c r="AC29" s="236"/>
      <c r="AD29" s="236"/>
      <c r="AE29" s="236"/>
      <c r="AF29" s="41"/>
      <c r="AG29" s="41"/>
      <c r="AH29" s="41"/>
      <c r="AI29" s="41"/>
      <c r="AJ29" s="41"/>
      <c r="AK29" s="237">
        <v>0</v>
      </c>
      <c r="AL29" s="236"/>
      <c r="AM29" s="236"/>
      <c r="AN29" s="236"/>
      <c r="AO29" s="236"/>
      <c r="AP29" s="41"/>
      <c r="AQ29" s="43"/>
      <c r="BE29" s="225"/>
    </row>
    <row r="30" spans="2:71" s="2" customFormat="1" ht="14.4" hidden="1" customHeight="1" x14ac:dyDescent="0.3">
      <c r="B30" s="40"/>
      <c r="C30" s="41"/>
      <c r="D30" s="41"/>
      <c r="E30" s="41"/>
      <c r="F30" s="42" t="s">
        <v>53</v>
      </c>
      <c r="G30" s="41"/>
      <c r="H30" s="41"/>
      <c r="I30" s="41"/>
      <c r="J30" s="41"/>
      <c r="K30" s="41"/>
      <c r="L30" s="235">
        <v>0</v>
      </c>
      <c r="M30" s="236"/>
      <c r="N30" s="236"/>
      <c r="O30" s="236"/>
      <c r="P30" s="41"/>
      <c r="Q30" s="41"/>
      <c r="R30" s="41"/>
      <c r="S30" s="41"/>
      <c r="T30" s="41"/>
      <c r="U30" s="41"/>
      <c r="V30" s="41"/>
      <c r="W30" s="237">
        <f>ROUND(BD51,2)</f>
        <v>0</v>
      </c>
      <c r="X30" s="236"/>
      <c r="Y30" s="236"/>
      <c r="Z30" s="236"/>
      <c r="AA30" s="236"/>
      <c r="AB30" s="236"/>
      <c r="AC30" s="236"/>
      <c r="AD30" s="236"/>
      <c r="AE30" s="236"/>
      <c r="AF30" s="41"/>
      <c r="AG30" s="41"/>
      <c r="AH30" s="41"/>
      <c r="AI30" s="41"/>
      <c r="AJ30" s="41"/>
      <c r="AK30" s="237">
        <v>0</v>
      </c>
      <c r="AL30" s="236"/>
      <c r="AM30" s="236"/>
      <c r="AN30" s="236"/>
      <c r="AO30" s="236"/>
      <c r="AP30" s="41"/>
      <c r="AQ30" s="43"/>
      <c r="BE30" s="225"/>
    </row>
    <row r="31" spans="2:71" s="1" customFormat="1" ht="6.9" customHeight="1" x14ac:dyDescent="0.3">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24"/>
    </row>
    <row r="32" spans="2:71" s="1" customFormat="1" ht="25.95" customHeight="1" x14ac:dyDescent="0.3">
      <c r="B32" s="34"/>
      <c r="C32" s="44"/>
      <c r="D32" s="45" t="s">
        <v>54</v>
      </c>
      <c r="E32" s="46"/>
      <c r="F32" s="46"/>
      <c r="G32" s="46"/>
      <c r="H32" s="46"/>
      <c r="I32" s="46"/>
      <c r="J32" s="46"/>
      <c r="K32" s="46"/>
      <c r="L32" s="46"/>
      <c r="M32" s="46"/>
      <c r="N32" s="46"/>
      <c r="O32" s="46"/>
      <c r="P32" s="46"/>
      <c r="Q32" s="46"/>
      <c r="R32" s="46"/>
      <c r="S32" s="46"/>
      <c r="T32" s="47" t="s">
        <v>55</v>
      </c>
      <c r="U32" s="46"/>
      <c r="V32" s="46"/>
      <c r="W32" s="46"/>
      <c r="X32" s="238" t="s">
        <v>56</v>
      </c>
      <c r="Y32" s="239"/>
      <c r="Z32" s="239"/>
      <c r="AA32" s="239"/>
      <c r="AB32" s="239"/>
      <c r="AC32" s="46"/>
      <c r="AD32" s="46"/>
      <c r="AE32" s="46"/>
      <c r="AF32" s="46"/>
      <c r="AG32" s="46"/>
      <c r="AH32" s="46"/>
      <c r="AI32" s="46"/>
      <c r="AJ32" s="46"/>
      <c r="AK32" s="240">
        <f>SUM(AK23:AK30)</f>
        <v>0</v>
      </c>
      <c r="AL32" s="239"/>
      <c r="AM32" s="239"/>
      <c r="AN32" s="239"/>
      <c r="AO32" s="241"/>
      <c r="AP32" s="44"/>
      <c r="AQ32" s="48"/>
      <c r="BE32" s="224"/>
    </row>
    <row r="33" spans="2:56" s="1" customFormat="1" ht="6.9" customHeight="1" x14ac:dyDescent="0.3">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56" s="1" customFormat="1" ht="6.9" customHeight="1" x14ac:dyDescent="0.3">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56" s="1" customFormat="1" ht="6.9" customHeight="1" x14ac:dyDescent="0.3">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56" s="1" customFormat="1" ht="36.9" customHeight="1" x14ac:dyDescent="0.3">
      <c r="B39" s="34"/>
      <c r="C39" s="54" t="s">
        <v>57</v>
      </c>
      <c r="AR39" s="34"/>
    </row>
    <row r="40" spans="2:56" s="1" customFormat="1" ht="6.9" customHeight="1" x14ac:dyDescent="0.3">
      <c r="B40" s="34"/>
      <c r="AR40" s="34"/>
    </row>
    <row r="41" spans="2:56" s="3" customFormat="1" ht="14.4" customHeight="1" x14ac:dyDescent="0.3">
      <c r="B41" s="55"/>
      <c r="C41" s="56" t="s">
        <v>14</v>
      </c>
      <c r="L41" s="3" t="str">
        <f>K5</f>
        <v>rM6vig</v>
      </c>
      <c r="AR41" s="55"/>
    </row>
    <row r="42" spans="2:56" s="4" customFormat="1" ht="36.9" customHeight="1" x14ac:dyDescent="0.3">
      <c r="B42" s="57"/>
      <c r="C42" s="58" t="s">
        <v>17</v>
      </c>
      <c r="L42" s="242" t="str">
        <f>K6</f>
        <v>Most ev.č. M6 přes Hážovický potok v obci Vigantice</v>
      </c>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R42" s="57"/>
    </row>
    <row r="43" spans="2:56" s="1" customFormat="1" ht="6.9" customHeight="1" x14ac:dyDescent="0.3">
      <c r="B43" s="34"/>
      <c r="AR43" s="34"/>
    </row>
    <row r="44" spans="2:56" s="1" customFormat="1" ht="13.2" x14ac:dyDescent="0.3">
      <c r="B44" s="34"/>
      <c r="C44" s="56" t="s">
        <v>23</v>
      </c>
      <c r="L44" s="59" t="str">
        <f>IF(K8="","",K8)</f>
        <v>Vigantice</v>
      </c>
      <c r="AI44" s="56" t="s">
        <v>25</v>
      </c>
      <c r="AM44" s="244" t="str">
        <f>IF(AN8= "","",AN8)</f>
        <v>18.07.2016</v>
      </c>
      <c r="AN44" s="224"/>
      <c r="AR44" s="34"/>
    </row>
    <row r="45" spans="2:56" s="1" customFormat="1" ht="6.9" customHeight="1" x14ac:dyDescent="0.3">
      <c r="B45" s="34"/>
      <c r="AR45" s="34"/>
    </row>
    <row r="46" spans="2:56" s="1" customFormat="1" ht="13.2" x14ac:dyDescent="0.3">
      <c r="B46" s="34"/>
      <c r="C46" s="56" t="s">
        <v>29</v>
      </c>
      <c r="L46" s="3" t="str">
        <f>IF(E11= "","",E11)</f>
        <v>Obec Vigantice</v>
      </c>
      <c r="AI46" s="56" t="s">
        <v>37</v>
      </c>
      <c r="AM46" s="245" t="str">
        <f>IF(E17="","",E17)</f>
        <v>Rušar mosty s.r.o. Brno</v>
      </c>
      <c r="AN46" s="224"/>
      <c r="AO46" s="224"/>
      <c r="AP46" s="224"/>
      <c r="AR46" s="34"/>
      <c r="AS46" s="246" t="s">
        <v>58</v>
      </c>
      <c r="AT46" s="247"/>
      <c r="AU46" s="61"/>
      <c r="AV46" s="61"/>
      <c r="AW46" s="61"/>
      <c r="AX46" s="61"/>
      <c r="AY46" s="61"/>
      <c r="AZ46" s="61"/>
      <c r="BA46" s="61"/>
      <c r="BB46" s="61"/>
      <c r="BC46" s="61"/>
      <c r="BD46" s="62"/>
    </row>
    <row r="47" spans="2:56" s="1" customFormat="1" ht="13.2" x14ac:dyDescent="0.3">
      <c r="B47" s="34"/>
      <c r="C47" s="56" t="s">
        <v>35</v>
      </c>
      <c r="L47" s="3" t="str">
        <f>IF(E14= "Vyplň údaj","",E14)</f>
        <v/>
      </c>
      <c r="AR47" s="34"/>
      <c r="AS47" s="248"/>
      <c r="AT47" s="234"/>
      <c r="AU47" s="35"/>
      <c r="AV47" s="35"/>
      <c r="AW47" s="35"/>
      <c r="AX47" s="35"/>
      <c r="AY47" s="35"/>
      <c r="AZ47" s="35"/>
      <c r="BA47" s="35"/>
      <c r="BB47" s="35"/>
      <c r="BC47" s="35"/>
      <c r="BD47" s="64"/>
    </row>
    <row r="48" spans="2:56" s="1" customFormat="1" ht="10.8" customHeight="1" x14ac:dyDescent="0.3">
      <c r="B48" s="34"/>
      <c r="AR48" s="34"/>
      <c r="AS48" s="248"/>
      <c r="AT48" s="234"/>
      <c r="AU48" s="35"/>
      <c r="AV48" s="35"/>
      <c r="AW48" s="35"/>
      <c r="AX48" s="35"/>
      <c r="AY48" s="35"/>
      <c r="AZ48" s="35"/>
      <c r="BA48" s="35"/>
      <c r="BB48" s="35"/>
      <c r="BC48" s="35"/>
      <c r="BD48" s="64"/>
    </row>
    <row r="49" spans="1:91" s="1" customFormat="1" ht="29.25" customHeight="1" x14ac:dyDescent="0.3">
      <c r="B49" s="34"/>
      <c r="C49" s="249" t="s">
        <v>59</v>
      </c>
      <c r="D49" s="250"/>
      <c r="E49" s="250"/>
      <c r="F49" s="250"/>
      <c r="G49" s="250"/>
      <c r="H49" s="65"/>
      <c r="I49" s="251" t="s">
        <v>60</v>
      </c>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2" t="s">
        <v>61</v>
      </c>
      <c r="AH49" s="250"/>
      <c r="AI49" s="250"/>
      <c r="AJ49" s="250"/>
      <c r="AK49" s="250"/>
      <c r="AL49" s="250"/>
      <c r="AM49" s="250"/>
      <c r="AN49" s="251" t="s">
        <v>62</v>
      </c>
      <c r="AO49" s="250"/>
      <c r="AP49" s="250"/>
      <c r="AQ49" s="66" t="s">
        <v>63</v>
      </c>
      <c r="AR49" s="34"/>
      <c r="AS49" s="67" t="s">
        <v>64</v>
      </c>
      <c r="AT49" s="68" t="s">
        <v>65</v>
      </c>
      <c r="AU49" s="68" t="s">
        <v>66</v>
      </c>
      <c r="AV49" s="68" t="s">
        <v>67</v>
      </c>
      <c r="AW49" s="68" t="s">
        <v>68</v>
      </c>
      <c r="AX49" s="68" t="s">
        <v>69</v>
      </c>
      <c r="AY49" s="68" t="s">
        <v>70</v>
      </c>
      <c r="AZ49" s="68" t="s">
        <v>71</v>
      </c>
      <c r="BA49" s="68" t="s">
        <v>72</v>
      </c>
      <c r="BB49" s="68" t="s">
        <v>73</v>
      </c>
      <c r="BC49" s="68" t="s">
        <v>74</v>
      </c>
      <c r="BD49" s="69" t="s">
        <v>75</v>
      </c>
    </row>
    <row r="50" spans="1:91" s="1" customFormat="1" ht="10.8" customHeight="1" x14ac:dyDescent="0.3">
      <c r="B50" s="34"/>
      <c r="AR50" s="34"/>
      <c r="AS50" s="70"/>
      <c r="AT50" s="61"/>
      <c r="AU50" s="61"/>
      <c r="AV50" s="61"/>
      <c r="AW50" s="61"/>
      <c r="AX50" s="61"/>
      <c r="AY50" s="61"/>
      <c r="AZ50" s="61"/>
      <c r="BA50" s="61"/>
      <c r="BB50" s="61"/>
      <c r="BC50" s="61"/>
      <c r="BD50" s="62"/>
    </row>
    <row r="51" spans="1:91" s="4" customFormat="1" ht="32.4" customHeight="1" x14ac:dyDescent="0.3">
      <c r="B51" s="57"/>
      <c r="C51" s="71" t="s">
        <v>76</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56">
        <f>ROUND(AG52,2)</f>
        <v>0</v>
      </c>
      <c r="AH51" s="256"/>
      <c r="AI51" s="256"/>
      <c r="AJ51" s="256"/>
      <c r="AK51" s="256"/>
      <c r="AL51" s="256"/>
      <c r="AM51" s="256"/>
      <c r="AN51" s="257">
        <f>SUM(AG51,AT51)</f>
        <v>0</v>
      </c>
      <c r="AO51" s="257"/>
      <c r="AP51" s="257"/>
      <c r="AQ51" s="73" t="s">
        <v>3</v>
      </c>
      <c r="AR51" s="57"/>
      <c r="AS51" s="74">
        <f>ROUND(AS52,2)</f>
        <v>0</v>
      </c>
      <c r="AT51" s="75">
        <f>ROUND(SUM(AV51:AW51),2)</f>
        <v>0</v>
      </c>
      <c r="AU51" s="76">
        <f>ROUND(AU52,5)</f>
        <v>0</v>
      </c>
      <c r="AV51" s="75">
        <f>ROUND(AZ51*L26,2)</f>
        <v>0</v>
      </c>
      <c r="AW51" s="75">
        <f>ROUND(BA51*L27,2)</f>
        <v>0</v>
      </c>
      <c r="AX51" s="75">
        <f>ROUND(BB51*L26,2)</f>
        <v>0</v>
      </c>
      <c r="AY51" s="75">
        <f>ROUND(BC51*L27,2)</f>
        <v>0</v>
      </c>
      <c r="AZ51" s="75">
        <f>ROUND(AZ52,2)</f>
        <v>0</v>
      </c>
      <c r="BA51" s="75">
        <f>ROUND(BA52,2)</f>
        <v>0</v>
      </c>
      <c r="BB51" s="75">
        <f>ROUND(BB52,2)</f>
        <v>0</v>
      </c>
      <c r="BC51" s="75">
        <f>ROUND(BC52,2)</f>
        <v>0</v>
      </c>
      <c r="BD51" s="77">
        <f>ROUND(BD52,2)</f>
        <v>0</v>
      </c>
      <c r="BS51" s="58" t="s">
        <v>77</v>
      </c>
      <c r="BT51" s="58" t="s">
        <v>78</v>
      </c>
      <c r="BU51" s="78" t="s">
        <v>79</v>
      </c>
      <c r="BV51" s="58" t="s">
        <v>80</v>
      </c>
      <c r="BW51" s="58" t="s">
        <v>5</v>
      </c>
      <c r="BX51" s="58" t="s">
        <v>81</v>
      </c>
      <c r="CL51" s="58" t="s">
        <v>3</v>
      </c>
    </row>
    <row r="52" spans="1:91" s="5" customFormat="1" ht="22.5" customHeight="1" x14ac:dyDescent="0.3">
      <c r="A52" s="264" t="s">
        <v>601</v>
      </c>
      <c r="B52" s="79"/>
      <c r="C52" s="80"/>
      <c r="D52" s="255" t="s">
        <v>82</v>
      </c>
      <c r="E52" s="254"/>
      <c r="F52" s="254"/>
      <c r="G52" s="254"/>
      <c r="H52" s="254"/>
      <c r="I52" s="81"/>
      <c r="J52" s="255" t="s">
        <v>83</v>
      </c>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3">
        <f>'201 - Most'!J27</f>
        <v>0</v>
      </c>
      <c r="AH52" s="254"/>
      <c r="AI52" s="254"/>
      <c r="AJ52" s="254"/>
      <c r="AK52" s="254"/>
      <c r="AL52" s="254"/>
      <c r="AM52" s="254"/>
      <c r="AN52" s="253">
        <f>SUM(AG52,AT52)</f>
        <v>0</v>
      </c>
      <c r="AO52" s="254"/>
      <c r="AP52" s="254"/>
      <c r="AQ52" s="82" t="s">
        <v>84</v>
      </c>
      <c r="AR52" s="79"/>
      <c r="AS52" s="83">
        <v>0</v>
      </c>
      <c r="AT52" s="84">
        <f>ROUND(SUM(AV52:AW52),2)</f>
        <v>0</v>
      </c>
      <c r="AU52" s="85">
        <f>'201 - Most'!P90</f>
        <v>0</v>
      </c>
      <c r="AV52" s="84">
        <f>'201 - Most'!J30</f>
        <v>0</v>
      </c>
      <c r="AW52" s="84">
        <f>'201 - Most'!J31</f>
        <v>0</v>
      </c>
      <c r="AX52" s="84">
        <f>'201 - Most'!J32</f>
        <v>0</v>
      </c>
      <c r="AY52" s="84">
        <f>'201 - Most'!J33</f>
        <v>0</v>
      </c>
      <c r="AZ52" s="84">
        <f>'201 - Most'!F30</f>
        <v>0</v>
      </c>
      <c r="BA52" s="84">
        <f>'201 - Most'!F31</f>
        <v>0</v>
      </c>
      <c r="BB52" s="84">
        <f>'201 - Most'!F32</f>
        <v>0</v>
      </c>
      <c r="BC52" s="84">
        <f>'201 - Most'!F33</f>
        <v>0</v>
      </c>
      <c r="BD52" s="86">
        <f>'201 - Most'!F34</f>
        <v>0</v>
      </c>
      <c r="BT52" s="87" t="s">
        <v>22</v>
      </c>
      <c r="BV52" s="87" t="s">
        <v>80</v>
      </c>
      <c r="BW52" s="87" t="s">
        <v>85</v>
      </c>
      <c r="BX52" s="87" t="s">
        <v>5</v>
      </c>
      <c r="CL52" s="87" t="s">
        <v>86</v>
      </c>
      <c r="CM52" s="87" t="s">
        <v>87</v>
      </c>
    </row>
    <row r="53" spans="1:91" s="1" customFormat="1" ht="30" customHeight="1" x14ac:dyDescent="0.3">
      <c r="B53" s="34"/>
      <c r="AR53" s="34"/>
    </row>
    <row r="54" spans="1:91" s="1" customFormat="1" ht="6.9" customHeight="1" x14ac:dyDescent="0.3">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34"/>
    </row>
  </sheetData>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201 - Most'!C2" tooltip="201 - Most"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47"/>
  <sheetViews>
    <sheetView showGridLines="0" workbookViewId="0">
      <pane ySplit="1" topLeftCell="A2" activePane="bottomLeft" state="frozen"/>
      <selection pane="bottomLeft"/>
    </sheetView>
  </sheetViews>
  <sheetFormatPr defaultRowHeight="14.4" x14ac:dyDescent="0.3"/>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88"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x14ac:dyDescent="0.3">
      <c r="A1" s="15"/>
      <c r="B1" s="266"/>
      <c r="C1" s="266"/>
      <c r="D1" s="265" t="s">
        <v>1</v>
      </c>
      <c r="E1" s="266"/>
      <c r="F1" s="267" t="s">
        <v>602</v>
      </c>
      <c r="G1" s="272" t="s">
        <v>603</v>
      </c>
      <c r="H1" s="272"/>
      <c r="I1" s="273"/>
      <c r="J1" s="267" t="s">
        <v>604</v>
      </c>
      <c r="K1" s="265" t="s">
        <v>88</v>
      </c>
      <c r="L1" s="267" t="s">
        <v>605</v>
      </c>
      <c r="M1" s="267"/>
      <c r="N1" s="267"/>
      <c r="O1" s="267"/>
      <c r="P1" s="267"/>
      <c r="Q1" s="267"/>
      <c r="R1" s="267"/>
      <c r="S1" s="267"/>
      <c r="T1" s="267"/>
      <c r="U1" s="263"/>
      <c r="V1" s="26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 customHeight="1" x14ac:dyDescent="0.3">
      <c r="L2" s="258" t="s">
        <v>6</v>
      </c>
      <c r="M2" s="223"/>
      <c r="N2" s="223"/>
      <c r="O2" s="223"/>
      <c r="P2" s="223"/>
      <c r="Q2" s="223"/>
      <c r="R2" s="223"/>
      <c r="S2" s="223"/>
      <c r="T2" s="223"/>
      <c r="U2" s="223"/>
      <c r="V2" s="223"/>
      <c r="AT2" s="17" t="s">
        <v>85</v>
      </c>
    </row>
    <row r="3" spans="1:70" ht="6.9" customHeight="1" x14ac:dyDescent="0.3">
      <c r="B3" s="18"/>
      <c r="C3" s="19"/>
      <c r="D3" s="19"/>
      <c r="E3" s="19"/>
      <c r="F3" s="19"/>
      <c r="G3" s="19"/>
      <c r="H3" s="19"/>
      <c r="I3" s="89"/>
      <c r="J3" s="19"/>
      <c r="K3" s="20"/>
      <c r="AT3" s="17" t="s">
        <v>87</v>
      </c>
    </row>
    <row r="4" spans="1:70" ht="36.9" customHeight="1" x14ac:dyDescent="0.3">
      <c r="B4" s="21"/>
      <c r="C4" s="22"/>
      <c r="D4" s="23" t="s">
        <v>89</v>
      </c>
      <c r="E4" s="22"/>
      <c r="F4" s="22"/>
      <c r="G4" s="22"/>
      <c r="H4" s="22"/>
      <c r="I4" s="90"/>
      <c r="J4" s="22"/>
      <c r="K4" s="24"/>
      <c r="M4" s="25" t="s">
        <v>11</v>
      </c>
      <c r="AT4" s="17" t="s">
        <v>4</v>
      </c>
    </row>
    <row r="5" spans="1:70" ht="6.9" customHeight="1" x14ac:dyDescent="0.3">
      <c r="B5" s="21"/>
      <c r="C5" s="22"/>
      <c r="D5" s="22"/>
      <c r="E5" s="22"/>
      <c r="F5" s="22"/>
      <c r="G5" s="22"/>
      <c r="H5" s="22"/>
      <c r="I5" s="90"/>
      <c r="J5" s="22"/>
      <c r="K5" s="24"/>
    </row>
    <row r="6" spans="1:70" ht="13.2" x14ac:dyDescent="0.3">
      <c r="B6" s="21"/>
      <c r="C6" s="22"/>
      <c r="D6" s="30" t="s">
        <v>17</v>
      </c>
      <c r="E6" s="22"/>
      <c r="F6" s="22"/>
      <c r="G6" s="22"/>
      <c r="H6" s="22"/>
      <c r="I6" s="90"/>
      <c r="J6" s="22"/>
      <c r="K6" s="24"/>
    </row>
    <row r="7" spans="1:70" ht="22.5" customHeight="1" x14ac:dyDescent="0.3">
      <c r="B7" s="21"/>
      <c r="C7" s="22"/>
      <c r="D7" s="22"/>
      <c r="E7" s="259" t="str">
        <f>'Rekapitulace stavby'!K6</f>
        <v>Most ev.č. M6 přes Hážovický potok v obci Vigantice</v>
      </c>
      <c r="F7" s="227"/>
      <c r="G7" s="227"/>
      <c r="H7" s="227"/>
      <c r="I7" s="90"/>
      <c r="J7" s="22"/>
      <c r="K7" s="24"/>
    </row>
    <row r="8" spans="1:70" s="1" customFormat="1" ht="13.2" x14ac:dyDescent="0.3">
      <c r="B8" s="34"/>
      <c r="C8" s="35"/>
      <c r="D8" s="30" t="s">
        <v>90</v>
      </c>
      <c r="E8" s="35"/>
      <c r="F8" s="35"/>
      <c r="G8" s="35"/>
      <c r="H8" s="35"/>
      <c r="I8" s="91"/>
      <c r="J8" s="35"/>
      <c r="K8" s="38"/>
    </row>
    <row r="9" spans="1:70" s="1" customFormat="1" ht="36.9" customHeight="1" x14ac:dyDescent="0.3">
      <c r="B9" s="34"/>
      <c r="C9" s="35"/>
      <c r="D9" s="35"/>
      <c r="E9" s="260" t="s">
        <v>91</v>
      </c>
      <c r="F9" s="234"/>
      <c r="G9" s="234"/>
      <c r="H9" s="234"/>
      <c r="I9" s="91"/>
      <c r="J9" s="35"/>
      <c r="K9" s="38"/>
    </row>
    <row r="10" spans="1:70" s="1" customFormat="1" ht="12" x14ac:dyDescent="0.3">
      <c r="B10" s="34"/>
      <c r="C10" s="35"/>
      <c r="D10" s="35"/>
      <c r="E10" s="35"/>
      <c r="F10" s="35"/>
      <c r="G10" s="35"/>
      <c r="H10" s="35"/>
      <c r="I10" s="91"/>
      <c r="J10" s="35"/>
      <c r="K10" s="38"/>
    </row>
    <row r="11" spans="1:70" s="1" customFormat="1" ht="14.4" customHeight="1" x14ac:dyDescent="0.3">
      <c r="B11" s="34"/>
      <c r="C11" s="35"/>
      <c r="D11" s="30" t="s">
        <v>20</v>
      </c>
      <c r="E11" s="35"/>
      <c r="F11" s="28" t="s">
        <v>86</v>
      </c>
      <c r="G11" s="35"/>
      <c r="H11" s="35"/>
      <c r="I11" s="92" t="s">
        <v>21</v>
      </c>
      <c r="J11" s="28" t="s">
        <v>92</v>
      </c>
      <c r="K11" s="38"/>
    </row>
    <row r="12" spans="1:70" s="1" customFormat="1" ht="14.4" customHeight="1" x14ac:dyDescent="0.3">
      <c r="B12" s="34"/>
      <c r="C12" s="35"/>
      <c r="D12" s="30" t="s">
        <v>23</v>
      </c>
      <c r="E12" s="35"/>
      <c r="F12" s="28" t="s">
        <v>24</v>
      </c>
      <c r="G12" s="35"/>
      <c r="H12" s="35"/>
      <c r="I12" s="92" t="s">
        <v>25</v>
      </c>
      <c r="J12" s="93" t="str">
        <f>'Rekapitulace stavby'!AN8</f>
        <v>18.07.2016</v>
      </c>
      <c r="K12" s="38"/>
    </row>
    <row r="13" spans="1:70" s="1" customFormat="1" ht="21.75" customHeight="1" x14ac:dyDescent="0.3">
      <c r="B13" s="34"/>
      <c r="C13" s="35"/>
      <c r="D13" s="27" t="s">
        <v>93</v>
      </c>
      <c r="E13" s="35"/>
      <c r="F13" s="94" t="s">
        <v>94</v>
      </c>
      <c r="G13" s="35"/>
      <c r="H13" s="35"/>
      <c r="I13" s="95" t="s">
        <v>95</v>
      </c>
      <c r="J13" s="94" t="s">
        <v>96</v>
      </c>
      <c r="K13" s="38"/>
    </row>
    <row r="14" spans="1:70" s="1" customFormat="1" ht="14.4" customHeight="1" x14ac:dyDescent="0.3">
      <c r="B14" s="34"/>
      <c r="C14" s="35"/>
      <c r="D14" s="30" t="s">
        <v>29</v>
      </c>
      <c r="E14" s="35"/>
      <c r="F14" s="35"/>
      <c r="G14" s="35"/>
      <c r="H14" s="35"/>
      <c r="I14" s="92" t="s">
        <v>30</v>
      </c>
      <c r="J14" s="28" t="s">
        <v>31</v>
      </c>
      <c r="K14" s="38"/>
    </row>
    <row r="15" spans="1:70" s="1" customFormat="1" ht="18" customHeight="1" x14ac:dyDescent="0.3">
      <c r="B15" s="34"/>
      <c r="C15" s="35"/>
      <c r="D15" s="35"/>
      <c r="E15" s="28" t="s">
        <v>32</v>
      </c>
      <c r="F15" s="35"/>
      <c r="G15" s="35"/>
      <c r="H15" s="35"/>
      <c r="I15" s="92" t="s">
        <v>33</v>
      </c>
      <c r="J15" s="28" t="s">
        <v>34</v>
      </c>
      <c r="K15" s="38"/>
    </row>
    <row r="16" spans="1:70" s="1" customFormat="1" ht="6.9" customHeight="1" x14ac:dyDescent="0.3">
      <c r="B16" s="34"/>
      <c r="C16" s="35"/>
      <c r="D16" s="35"/>
      <c r="E16" s="35"/>
      <c r="F16" s="35"/>
      <c r="G16" s="35"/>
      <c r="H16" s="35"/>
      <c r="I16" s="91"/>
      <c r="J16" s="35"/>
      <c r="K16" s="38"/>
    </row>
    <row r="17" spans="2:11" s="1" customFormat="1" ht="14.4" customHeight="1" x14ac:dyDescent="0.3">
      <c r="B17" s="34"/>
      <c r="C17" s="35"/>
      <c r="D17" s="30" t="s">
        <v>35</v>
      </c>
      <c r="E17" s="35"/>
      <c r="F17" s="35"/>
      <c r="G17" s="35"/>
      <c r="H17" s="35"/>
      <c r="I17" s="92" t="s">
        <v>30</v>
      </c>
      <c r="J17" s="28" t="str">
        <f>IF('Rekapitulace stavby'!AN13="Vyplň údaj","",IF('Rekapitulace stavby'!AN13="","",'Rekapitulace stavby'!AN13))</f>
        <v/>
      </c>
      <c r="K17" s="38"/>
    </row>
    <row r="18" spans="2:11" s="1" customFormat="1" ht="18" customHeight="1" x14ac:dyDescent="0.3">
      <c r="B18" s="34"/>
      <c r="C18" s="35"/>
      <c r="D18" s="35"/>
      <c r="E18" s="28" t="str">
        <f>IF('Rekapitulace stavby'!E14="Vyplň údaj","",IF('Rekapitulace stavby'!E14="","",'Rekapitulace stavby'!E14))</f>
        <v/>
      </c>
      <c r="F18" s="35"/>
      <c r="G18" s="35"/>
      <c r="H18" s="35"/>
      <c r="I18" s="92" t="s">
        <v>33</v>
      </c>
      <c r="J18" s="28" t="str">
        <f>IF('Rekapitulace stavby'!AN14="Vyplň údaj","",IF('Rekapitulace stavby'!AN14="","",'Rekapitulace stavby'!AN14))</f>
        <v/>
      </c>
      <c r="K18" s="38"/>
    </row>
    <row r="19" spans="2:11" s="1" customFormat="1" ht="6.9" customHeight="1" x14ac:dyDescent="0.3">
      <c r="B19" s="34"/>
      <c r="C19" s="35"/>
      <c r="D19" s="35"/>
      <c r="E19" s="35"/>
      <c r="F19" s="35"/>
      <c r="G19" s="35"/>
      <c r="H19" s="35"/>
      <c r="I19" s="91"/>
      <c r="J19" s="35"/>
      <c r="K19" s="38"/>
    </row>
    <row r="20" spans="2:11" s="1" customFormat="1" ht="14.4" customHeight="1" x14ac:dyDescent="0.3">
      <c r="B20" s="34"/>
      <c r="C20" s="35"/>
      <c r="D20" s="30" t="s">
        <v>37</v>
      </c>
      <c r="E20" s="35"/>
      <c r="F20" s="35"/>
      <c r="G20" s="35"/>
      <c r="H20" s="35"/>
      <c r="I20" s="92" t="s">
        <v>30</v>
      </c>
      <c r="J20" s="28" t="s">
        <v>38</v>
      </c>
      <c r="K20" s="38"/>
    </row>
    <row r="21" spans="2:11" s="1" customFormat="1" ht="18" customHeight="1" x14ac:dyDescent="0.3">
      <c r="B21" s="34"/>
      <c r="C21" s="35"/>
      <c r="D21" s="35"/>
      <c r="E21" s="28" t="s">
        <v>39</v>
      </c>
      <c r="F21" s="35"/>
      <c r="G21" s="35"/>
      <c r="H21" s="35"/>
      <c r="I21" s="92" t="s">
        <v>33</v>
      </c>
      <c r="J21" s="28" t="s">
        <v>40</v>
      </c>
      <c r="K21" s="38"/>
    </row>
    <row r="22" spans="2:11" s="1" customFormat="1" ht="6.9" customHeight="1" x14ac:dyDescent="0.3">
      <c r="B22" s="34"/>
      <c r="C22" s="35"/>
      <c r="D22" s="35"/>
      <c r="E22" s="35"/>
      <c r="F22" s="35"/>
      <c r="G22" s="35"/>
      <c r="H22" s="35"/>
      <c r="I22" s="91"/>
      <c r="J22" s="35"/>
      <c r="K22" s="38"/>
    </row>
    <row r="23" spans="2:11" s="1" customFormat="1" ht="14.4" customHeight="1" x14ac:dyDescent="0.3">
      <c r="B23" s="34"/>
      <c r="C23" s="35"/>
      <c r="D23" s="30" t="s">
        <v>42</v>
      </c>
      <c r="E23" s="35"/>
      <c r="F23" s="35"/>
      <c r="G23" s="35"/>
      <c r="H23" s="35"/>
      <c r="I23" s="91"/>
      <c r="J23" s="35"/>
      <c r="K23" s="38"/>
    </row>
    <row r="24" spans="2:11" s="6" customFormat="1" ht="22.5" customHeight="1" x14ac:dyDescent="0.3">
      <c r="B24" s="96"/>
      <c r="C24" s="97"/>
      <c r="D24" s="97"/>
      <c r="E24" s="230" t="s">
        <v>3</v>
      </c>
      <c r="F24" s="261"/>
      <c r="G24" s="261"/>
      <c r="H24" s="261"/>
      <c r="I24" s="98"/>
      <c r="J24" s="97"/>
      <c r="K24" s="99"/>
    </row>
    <row r="25" spans="2:11" s="1" customFormat="1" ht="6.9" customHeight="1" x14ac:dyDescent="0.3">
      <c r="B25" s="34"/>
      <c r="C25" s="35"/>
      <c r="D25" s="35"/>
      <c r="E25" s="35"/>
      <c r="F25" s="35"/>
      <c r="G25" s="35"/>
      <c r="H25" s="35"/>
      <c r="I25" s="91"/>
      <c r="J25" s="35"/>
      <c r="K25" s="38"/>
    </row>
    <row r="26" spans="2:11" s="1" customFormat="1" ht="6.9" customHeight="1" x14ac:dyDescent="0.3">
      <c r="B26" s="34"/>
      <c r="C26" s="35"/>
      <c r="D26" s="61"/>
      <c r="E26" s="61"/>
      <c r="F26" s="61"/>
      <c r="G26" s="61"/>
      <c r="H26" s="61"/>
      <c r="I26" s="100"/>
      <c r="J26" s="61"/>
      <c r="K26" s="101"/>
    </row>
    <row r="27" spans="2:11" s="1" customFormat="1" ht="25.35" customHeight="1" x14ac:dyDescent="0.3">
      <c r="B27" s="34"/>
      <c r="C27" s="35"/>
      <c r="D27" s="102" t="s">
        <v>44</v>
      </c>
      <c r="E27" s="35"/>
      <c r="F27" s="35"/>
      <c r="G27" s="35"/>
      <c r="H27" s="35"/>
      <c r="I27" s="91"/>
      <c r="J27" s="103">
        <f>ROUND(J90,2)</f>
        <v>0</v>
      </c>
      <c r="K27" s="38"/>
    </row>
    <row r="28" spans="2:11" s="1" customFormat="1" ht="6.9" customHeight="1" x14ac:dyDescent="0.3">
      <c r="B28" s="34"/>
      <c r="C28" s="35"/>
      <c r="D28" s="61"/>
      <c r="E28" s="61"/>
      <c r="F28" s="61"/>
      <c r="G28" s="61"/>
      <c r="H28" s="61"/>
      <c r="I28" s="100"/>
      <c r="J28" s="61"/>
      <c r="K28" s="101"/>
    </row>
    <row r="29" spans="2:11" s="1" customFormat="1" ht="14.4" customHeight="1" x14ac:dyDescent="0.3">
      <c r="B29" s="34"/>
      <c r="C29" s="35"/>
      <c r="D29" s="35"/>
      <c r="E29" s="35"/>
      <c r="F29" s="39" t="s">
        <v>46</v>
      </c>
      <c r="G29" s="35"/>
      <c r="H29" s="35"/>
      <c r="I29" s="104" t="s">
        <v>45</v>
      </c>
      <c r="J29" s="39" t="s">
        <v>47</v>
      </c>
      <c r="K29" s="38"/>
    </row>
    <row r="30" spans="2:11" s="1" customFormat="1" ht="14.4" customHeight="1" x14ac:dyDescent="0.3">
      <c r="B30" s="34"/>
      <c r="C30" s="35"/>
      <c r="D30" s="42" t="s">
        <v>48</v>
      </c>
      <c r="E30" s="42" t="s">
        <v>49</v>
      </c>
      <c r="F30" s="105">
        <f>ROUND(SUM(BE90:BE346), 2)</f>
        <v>0</v>
      </c>
      <c r="G30" s="35"/>
      <c r="H30" s="35"/>
      <c r="I30" s="106">
        <v>0.21</v>
      </c>
      <c r="J30" s="105">
        <f>ROUND(ROUND((SUM(BE90:BE346)), 2)*I30, 2)</f>
        <v>0</v>
      </c>
      <c r="K30" s="38"/>
    </row>
    <row r="31" spans="2:11" s="1" customFormat="1" ht="14.4" customHeight="1" x14ac:dyDescent="0.3">
      <c r="B31" s="34"/>
      <c r="C31" s="35"/>
      <c r="D31" s="35"/>
      <c r="E31" s="42" t="s">
        <v>50</v>
      </c>
      <c r="F31" s="105">
        <f>ROUND(SUM(BF90:BF346), 2)</f>
        <v>0</v>
      </c>
      <c r="G31" s="35"/>
      <c r="H31" s="35"/>
      <c r="I31" s="106">
        <v>0.15</v>
      </c>
      <c r="J31" s="105">
        <f>ROUND(ROUND((SUM(BF90:BF346)), 2)*I31, 2)</f>
        <v>0</v>
      </c>
      <c r="K31" s="38"/>
    </row>
    <row r="32" spans="2:11" s="1" customFormat="1" ht="14.4" hidden="1" customHeight="1" x14ac:dyDescent="0.3">
      <c r="B32" s="34"/>
      <c r="C32" s="35"/>
      <c r="D32" s="35"/>
      <c r="E32" s="42" t="s">
        <v>51</v>
      </c>
      <c r="F32" s="105">
        <f>ROUND(SUM(BG90:BG346), 2)</f>
        <v>0</v>
      </c>
      <c r="G32" s="35"/>
      <c r="H32" s="35"/>
      <c r="I32" s="106">
        <v>0.21</v>
      </c>
      <c r="J32" s="105">
        <v>0</v>
      </c>
      <c r="K32" s="38"/>
    </row>
    <row r="33" spans="2:11" s="1" customFormat="1" ht="14.4" hidden="1" customHeight="1" x14ac:dyDescent="0.3">
      <c r="B33" s="34"/>
      <c r="C33" s="35"/>
      <c r="D33" s="35"/>
      <c r="E33" s="42" t="s">
        <v>52</v>
      </c>
      <c r="F33" s="105">
        <f>ROUND(SUM(BH90:BH346), 2)</f>
        <v>0</v>
      </c>
      <c r="G33" s="35"/>
      <c r="H33" s="35"/>
      <c r="I33" s="106">
        <v>0.15</v>
      </c>
      <c r="J33" s="105">
        <v>0</v>
      </c>
      <c r="K33" s="38"/>
    </row>
    <row r="34" spans="2:11" s="1" customFormat="1" ht="14.4" hidden="1" customHeight="1" x14ac:dyDescent="0.3">
      <c r="B34" s="34"/>
      <c r="C34" s="35"/>
      <c r="D34" s="35"/>
      <c r="E34" s="42" t="s">
        <v>53</v>
      </c>
      <c r="F34" s="105">
        <f>ROUND(SUM(BI90:BI346), 2)</f>
        <v>0</v>
      </c>
      <c r="G34" s="35"/>
      <c r="H34" s="35"/>
      <c r="I34" s="106">
        <v>0</v>
      </c>
      <c r="J34" s="105">
        <v>0</v>
      </c>
      <c r="K34" s="38"/>
    </row>
    <row r="35" spans="2:11" s="1" customFormat="1" ht="6.9" customHeight="1" x14ac:dyDescent="0.3">
      <c r="B35" s="34"/>
      <c r="C35" s="35"/>
      <c r="D35" s="35"/>
      <c r="E35" s="35"/>
      <c r="F35" s="35"/>
      <c r="G35" s="35"/>
      <c r="H35" s="35"/>
      <c r="I35" s="91"/>
      <c r="J35" s="35"/>
      <c r="K35" s="38"/>
    </row>
    <row r="36" spans="2:11" s="1" customFormat="1" ht="25.35" customHeight="1" x14ac:dyDescent="0.3">
      <c r="B36" s="34"/>
      <c r="C36" s="107"/>
      <c r="D36" s="108" t="s">
        <v>54</v>
      </c>
      <c r="E36" s="65"/>
      <c r="F36" s="65"/>
      <c r="G36" s="109" t="s">
        <v>55</v>
      </c>
      <c r="H36" s="110" t="s">
        <v>56</v>
      </c>
      <c r="I36" s="111"/>
      <c r="J36" s="112">
        <f>SUM(J27:J34)</f>
        <v>0</v>
      </c>
      <c r="K36" s="113"/>
    </row>
    <row r="37" spans="2:11" s="1" customFormat="1" ht="14.4" customHeight="1" x14ac:dyDescent="0.3">
      <c r="B37" s="49"/>
      <c r="C37" s="50"/>
      <c r="D37" s="50"/>
      <c r="E37" s="50"/>
      <c r="F37" s="50"/>
      <c r="G37" s="50"/>
      <c r="H37" s="50"/>
      <c r="I37" s="114"/>
      <c r="J37" s="50"/>
      <c r="K37" s="51"/>
    </row>
    <row r="41" spans="2:11" s="1" customFormat="1" ht="6.9" customHeight="1" x14ac:dyDescent="0.3">
      <c r="B41" s="52"/>
      <c r="C41" s="53"/>
      <c r="D41" s="53"/>
      <c r="E41" s="53"/>
      <c r="F41" s="53"/>
      <c r="G41" s="53"/>
      <c r="H41" s="53"/>
      <c r="I41" s="115"/>
      <c r="J41" s="53"/>
      <c r="K41" s="116"/>
    </row>
    <row r="42" spans="2:11" s="1" customFormat="1" ht="36.9" customHeight="1" x14ac:dyDescent="0.3">
      <c r="B42" s="34"/>
      <c r="C42" s="23" t="s">
        <v>97</v>
      </c>
      <c r="D42" s="35"/>
      <c r="E42" s="35"/>
      <c r="F42" s="35"/>
      <c r="G42" s="35"/>
      <c r="H42" s="35"/>
      <c r="I42" s="91"/>
      <c r="J42" s="35"/>
      <c r="K42" s="38"/>
    </row>
    <row r="43" spans="2:11" s="1" customFormat="1" ht="6.9" customHeight="1" x14ac:dyDescent="0.3">
      <c r="B43" s="34"/>
      <c r="C43" s="35"/>
      <c r="D43" s="35"/>
      <c r="E43" s="35"/>
      <c r="F43" s="35"/>
      <c r="G43" s="35"/>
      <c r="H43" s="35"/>
      <c r="I43" s="91"/>
      <c r="J43" s="35"/>
      <c r="K43" s="38"/>
    </row>
    <row r="44" spans="2:11" s="1" customFormat="1" ht="14.4" customHeight="1" x14ac:dyDescent="0.3">
      <c r="B44" s="34"/>
      <c r="C44" s="30" t="s">
        <v>17</v>
      </c>
      <c r="D44" s="35"/>
      <c r="E44" s="35"/>
      <c r="F44" s="35"/>
      <c r="G44" s="35"/>
      <c r="H44" s="35"/>
      <c r="I44" s="91"/>
      <c r="J44" s="35"/>
      <c r="K44" s="38"/>
    </row>
    <row r="45" spans="2:11" s="1" customFormat="1" ht="22.5" customHeight="1" x14ac:dyDescent="0.3">
      <c r="B45" s="34"/>
      <c r="C45" s="35"/>
      <c r="D45" s="35"/>
      <c r="E45" s="259" t="str">
        <f>E7</f>
        <v>Most ev.č. M6 přes Hážovický potok v obci Vigantice</v>
      </c>
      <c r="F45" s="234"/>
      <c r="G45" s="234"/>
      <c r="H45" s="234"/>
      <c r="I45" s="91"/>
      <c r="J45" s="35"/>
      <c r="K45" s="38"/>
    </row>
    <row r="46" spans="2:11" s="1" customFormat="1" ht="14.4" customHeight="1" x14ac:dyDescent="0.3">
      <c r="B46" s="34"/>
      <c r="C46" s="30" t="s">
        <v>90</v>
      </c>
      <c r="D46" s="35"/>
      <c r="E46" s="35"/>
      <c r="F46" s="35"/>
      <c r="G46" s="35"/>
      <c r="H46" s="35"/>
      <c r="I46" s="91"/>
      <c r="J46" s="35"/>
      <c r="K46" s="38"/>
    </row>
    <row r="47" spans="2:11" s="1" customFormat="1" ht="23.25" customHeight="1" x14ac:dyDescent="0.3">
      <c r="B47" s="34"/>
      <c r="C47" s="35"/>
      <c r="D47" s="35"/>
      <c r="E47" s="260" t="str">
        <f>E9</f>
        <v>201 - Most</v>
      </c>
      <c r="F47" s="234"/>
      <c r="G47" s="234"/>
      <c r="H47" s="234"/>
      <c r="I47" s="91"/>
      <c r="J47" s="35"/>
      <c r="K47" s="38"/>
    </row>
    <row r="48" spans="2:11" s="1" customFormat="1" ht="6.9" customHeight="1" x14ac:dyDescent="0.3">
      <c r="B48" s="34"/>
      <c r="C48" s="35"/>
      <c r="D48" s="35"/>
      <c r="E48" s="35"/>
      <c r="F48" s="35"/>
      <c r="G48" s="35"/>
      <c r="H48" s="35"/>
      <c r="I48" s="91"/>
      <c r="J48" s="35"/>
      <c r="K48" s="38"/>
    </row>
    <row r="49" spans="2:47" s="1" customFormat="1" ht="18" customHeight="1" x14ac:dyDescent="0.3">
      <c r="B49" s="34"/>
      <c r="C49" s="30" t="s">
        <v>23</v>
      </c>
      <c r="D49" s="35"/>
      <c r="E49" s="35"/>
      <c r="F49" s="28" t="str">
        <f>F12</f>
        <v>Vigantice</v>
      </c>
      <c r="G49" s="35"/>
      <c r="H49" s="35"/>
      <c r="I49" s="92" t="s">
        <v>25</v>
      </c>
      <c r="J49" s="93" t="str">
        <f>IF(J12="","",J12)</f>
        <v>18.07.2016</v>
      </c>
      <c r="K49" s="38"/>
    </row>
    <row r="50" spans="2:47" s="1" customFormat="1" ht="6.9" customHeight="1" x14ac:dyDescent="0.3">
      <c r="B50" s="34"/>
      <c r="C50" s="35"/>
      <c r="D50" s="35"/>
      <c r="E50" s="35"/>
      <c r="F50" s="35"/>
      <c r="G50" s="35"/>
      <c r="H50" s="35"/>
      <c r="I50" s="91"/>
      <c r="J50" s="35"/>
      <c r="K50" s="38"/>
    </row>
    <row r="51" spans="2:47" s="1" customFormat="1" ht="13.2" x14ac:dyDescent="0.3">
      <c r="B51" s="34"/>
      <c r="C51" s="30" t="s">
        <v>29</v>
      </c>
      <c r="D51" s="35"/>
      <c r="E51" s="35"/>
      <c r="F51" s="28" t="str">
        <f>E15</f>
        <v>Obec Vigantice</v>
      </c>
      <c r="G51" s="35"/>
      <c r="H51" s="35"/>
      <c r="I51" s="92" t="s">
        <v>37</v>
      </c>
      <c r="J51" s="28" t="str">
        <f>E21</f>
        <v>Rušar mosty s.r.o. Brno</v>
      </c>
      <c r="K51" s="38"/>
    </row>
    <row r="52" spans="2:47" s="1" customFormat="1" ht="14.4" customHeight="1" x14ac:dyDescent="0.3">
      <c r="B52" s="34"/>
      <c r="C52" s="30" t="s">
        <v>35</v>
      </c>
      <c r="D52" s="35"/>
      <c r="E52" s="35"/>
      <c r="F52" s="28" t="str">
        <f>IF(E18="","",E18)</f>
        <v/>
      </c>
      <c r="G52" s="35"/>
      <c r="H52" s="35"/>
      <c r="I52" s="91"/>
      <c r="J52" s="35"/>
      <c r="K52" s="38"/>
    </row>
    <row r="53" spans="2:47" s="1" customFormat="1" ht="10.35" customHeight="1" x14ac:dyDescent="0.3">
      <c r="B53" s="34"/>
      <c r="C53" s="35"/>
      <c r="D53" s="35"/>
      <c r="E53" s="35"/>
      <c r="F53" s="35"/>
      <c r="G53" s="35"/>
      <c r="H53" s="35"/>
      <c r="I53" s="91"/>
      <c r="J53" s="35"/>
      <c r="K53" s="38"/>
    </row>
    <row r="54" spans="2:47" s="1" customFormat="1" ht="29.25" customHeight="1" x14ac:dyDescent="0.3">
      <c r="B54" s="34"/>
      <c r="C54" s="117" t="s">
        <v>98</v>
      </c>
      <c r="D54" s="107"/>
      <c r="E54" s="107"/>
      <c r="F54" s="107"/>
      <c r="G54" s="107"/>
      <c r="H54" s="107"/>
      <c r="I54" s="118"/>
      <c r="J54" s="119" t="s">
        <v>99</v>
      </c>
      <c r="K54" s="120"/>
    </row>
    <row r="55" spans="2:47" s="1" customFormat="1" ht="10.35" customHeight="1" x14ac:dyDescent="0.3">
      <c r="B55" s="34"/>
      <c r="C55" s="35"/>
      <c r="D55" s="35"/>
      <c r="E55" s="35"/>
      <c r="F55" s="35"/>
      <c r="G55" s="35"/>
      <c r="H55" s="35"/>
      <c r="I55" s="91"/>
      <c r="J55" s="35"/>
      <c r="K55" s="38"/>
    </row>
    <row r="56" spans="2:47" s="1" customFormat="1" ht="29.25" customHeight="1" x14ac:dyDescent="0.3">
      <c r="B56" s="34"/>
      <c r="C56" s="121" t="s">
        <v>100</v>
      </c>
      <c r="D56" s="35"/>
      <c r="E56" s="35"/>
      <c r="F56" s="35"/>
      <c r="G56" s="35"/>
      <c r="H56" s="35"/>
      <c r="I56" s="91"/>
      <c r="J56" s="103">
        <f>J90</f>
        <v>0</v>
      </c>
      <c r="K56" s="38"/>
      <c r="AU56" s="17" t="s">
        <v>101</v>
      </c>
    </row>
    <row r="57" spans="2:47" s="7" customFormat="1" ht="24.9" customHeight="1" x14ac:dyDescent="0.3">
      <c r="B57" s="122"/>
      <c r="C57" s="123"/>
      <c r="D57" s="124" t="s">
        <v>102</v>
      </c>
      <c r="E57" s="125"/>
      <c r="F57" s="125"/>
      <c r="G57" s="125"/>
      <c r="H57" s="125"/>
      <c r="I57" s="126"/>
      <c r="J57" s="127">
        <f>J91</f>
        <v>0</v>
      </c>
      <c r="K57" s="128"/>
    </row>
    <row r="58" spans="2:47" s="8" customFormat="1" ht="19.95" customHeight="1" x14ac:dyDescent="0.3">
      <c r="B58" s="129"/>
      <c r="C58" s="130"/>
      <c r="D58" s="131" t="s">
        <v>103</v>
      </c>
      <c r="E58" s="132"/>
      <c r="F58" s="132"/>
      <c r="G58" s="132"/>
      <c r="H58" s="132"/>
      <c r="I58" s="133"/>
      <c r="J58" s="134">
        <f>J92</f>
        <v>0</v>
      </c>
      <c r="K58" s="135"/>
    </row>
    <row r="59" spans="2:47" s="8" customFormat="1" ht="19.95" customHeight="1" x14ac:dyDescent="0.3">
      <c r="B59" s="129"/>
      <c r="C59" s="130"/>
      <c r="D59" s="131" t="s">
        <v>104</v>
      </c>
      <c r="E59" s="132"/>
      <c r="F59" s="132"/>
      <c r="G59" s="132"/>
      <c r="H59" s="132"/>
      <c r="I59" s="133"/>
      <c r="J59" s="134">
        <f>J136</f>
        <v>0</v>
      </c>
      <c r="K59" s="135"/>
    </row>
    <row r="60" spans="2:47" s="8" customFormat="1" ht="19.95" customHeight="1" x14ac:dyDescent="0.3">
      <c r="B60" s="129"/>
      <c r="C60" s="130"/>
      <c r="D60" s="131" t="s">
        <v>105</v>
      </c>
      <c r="E60" s="132"/>
      <c r="F60" s="132"/>
      <c r="G60" s="132"/>
      <c r="H60" s="132"/>
      <c r="I60" s="133"/>
      <c r="J60" s="134">
        <f>J155</f>
        <v>0</v>
      </c>
      <c r="K60" s="135"/>
    </row>
    <row r="61" spans="2:47" s="8" customFormat="1" ht="19.95" customHeight="1" x14ac:dyDescent="0.3">
      <c r="B61" s="129"/>
      <c r="C61" s="130"/>
      <c r="D61" s="131" t="s">
        <v>106</v>
      </c>
      <c r="E61" s="132"/>
      <c r="F61" s="132"/>
      <c r="G61" s="132"/>
      <c r="H61" s="132"/>
      <c r="I61" s="133"/>
      <c r="J61" s="134">
        <f>J176</f>
        <v>0</v>
      </c>
      <c r="K61" s="135"/>
    </row>
    <row r="62" spans="2:47" s="8" customFormat="1" ht="19.95" customHeight="1" x14ac:dyDescent="0.3">
      <c r="B62" s="129"/>
      <c r="C62" s="130"/>
      <c r="D62" s="131" t="s">
        <v>107</v>
      </c>
      <c r="E62" s="132"/>
      <c r="F62" s="132"/>
      <c r="G62" s="132"/>
      <c r="H62" s="132"/>
      <c r="I62" s="133"/>
      <c r="J62" s="134">
        <f>J198</f>
        <v>0</v>
      </c>
      <c r="K62" s="135"/>
    </row>
    <row r="63" spans="2:47" s="8" customFormat="1" ht="19.95" customHeight="1" x14ac:dyDescent="0.3">
      <c r="B63" s="129"/>
      <c r="C63" s="130"/>
      <c r="D63" s="131" t="s">
        <v>108</v>
      </c>
      <c r="E63" s="132"/>
      <c r="F63" s="132"/>
      <c r="G63" s="132"/>
      <c r="H63" s="132"/>
      <c r="I63" s="133"/>
      <c r="J63" s="134">
        <f>J202</f>
        <v>0</v>
      </c>
      <c r="K63" s="135"/>
    </row>
    <row r="64" spans="2:47" s="8" customFormat="1" ht="19.95" customHeight="1" x14ac:dyDescent="0.3">
      <c r="B64" s="129"/>
      <c r="C64" s="130"/>
      <c r="D64" s="131" t="s">
        <v>109</v>
      </c>
      <c r="E64" s="132"/>
      <c r="F64" s="132"/>
      <c r="G64" s="132"/>
      <c r="H64" s="132"/>
      <c r="I64" s="133"/>
      <c r="J64" s="134">
        <f>J205</f>
        <v>0</v>
      </c>
      <c r="K64" s="135"/>
    </row>
    <row r="65" spans="2:12" s="8" customFormat="1" ht="19.95" customHeight="1" x14ac:dyDescent="0.3">
      <c r="B65" s="129"/>
      <c r="C65" s="130"/>
      <c r="D65" s="131" t="s">
        <v>110</v>
      </c>
      <c r="E65" s="132"/>
      <c r="F65" s="132"/>
      <c r="G65" s="132"/>
      <c r="H65" s="132"/>
      <c r="I65" s="133"/>
      <c r="J65" s="134">
        <f>J323</f>
        <v>0</v>
      </c>
      <c r="K65" s="135"/>
    </row>
    <row r="66" spans="2:12" s="7" customFormat="1" ht="24.9" customHeight="1" x14ac:dyDescent="0.3">
      <c r="B66" s="122"/>
      <c r="C66" s="123"/>
      <c r="D66" s="124" t="s">
        <v>111</v>
      </c>
      <c r="E66" s="125"/>
      <c r="F66" s="125"/>
      <c r="G66" s="125"/>
      <c r="H66" s="125"/>
      <c r="I66" s="126"/>
      <c r="J66" s="127">
        <f>J326</f>
        <v>0</v>
      </c>
      <c r="K66" s="128"/>
    </row>
    <row r="67" spans="2:12" s="8" customFormat="1" ht="19.95" customHeight="1" x14ac:dyDescent="0.3">
      <c r="B67" s="129"/>
      <c r="C67" s="130"/>
      <c r="D67" s="131" t="s">
        <v>112</v>
      </c>
      <c r="E67" s="132"/>
      <c r="F67" s="132"/>
      <c r="G67" s="132"/>
      <c r="H67" s="132"/>
      <c r="I67" s="133"/>
      <c r="J67" s="134">
        <f>J327</f>
        <v>0</v>
      </c>
      <c r="K67" s="135"/>
    </row>
    <row r="68" spans="2:12" s="8" customFormat="1" ht="19.95" customHeight="1" x14ac:dyDescent="0.3">
      <c r="B68" s="129"/>
      <c r="C68" s="130"/>
      <c r="D68" s="131" t="s">
        <v>113</v>
      </c>
      <c r="E68" s="132"/>
      <c r="F68" s="132"/>
      <c r="G68" s="132"/>
      <c r="H68" s="132"/>
      <c r="I68" s="133"/>
      <c r="J68" s="134">
        <f>J338</f>
        <v>0</v>
      </c>
      <c r="K68" s="135"/>
    </row>
    <row r="69" spans="2:12" s="8" customFormat="1" ht="19.95" customHeight="1" x14ac:dyDescent="0.3">
      <c r="B69" s="129"/>
      <c r="C69" s="130"/>
      <c r="D69" s="131" t="s">
        <v>114</v>
      </c>
      <c r="E69" s="132"/>
      <c r="F69" s="132"/>
      <c r="G69" s="132"/>
      <c r="H69" s="132"/>
      <c r="I69" s="133"/>
      <c r="J69" s="134">
        <f>J341</f>
        <v>0</v>
      </c>
      <c r="K69" s="135"/>
    </row>
    <row r="70" spans="2:12" s="8" customFormat="1" ht="19.95" customHeight="1" x14ac:dyDescent="0.3">
      <c r="B70" s="129"/>
      <c r="C70" s="130"/>
      <c r="D70" s="131" t="s">
        <v>115</v>
      </c>
      <c r="E70" s="132"/>
      <c r="F70" s="132"/>
      <c r="G70" s="132"/>
      <c r="H70" s="132"/>
      <c r="I70" s="133"/>
      <c r="J70" s="134">
        <f>J344</f>
        <v>0</v>
      </c>
      <c r="K70" s="135"/>
    </row>
    <row r="71" spans="2:12" s="1" customFormat="1" ht="21.75" customHeight="1" x14ac:dyDescent="0.3">
      <c r="B71" s="34"/>
      <c r="C71" s="35"/>
      <c r="D71" s="35"/>
      <c r="E71" s="35"/>
      <c r="F71" s="35"/>
      <c r="G71" s="35"/>
      <c r="H71" s="35"/>
      <c r="I71" s="91"/>
      <c r="J71" s="35"/>
      <c r="K71" s="38"/>
    </row>
    <row r="72" spans="2:12" s="1" customFormat="1" ht="6.9" customHeight="1" x14ac:dyDescent="0.3">
      <c r="B72" s="49"/>
      <c r="C72" s="50"/>
      <c r="D72" s="50"/>
      <c r="E72" s="50"/>
      <c r="F72" s="50"/>
      <c r="G72" s="50"/>
      <c r="H72" s="50"/>
      <c r="I72" s="114"/>
      <c r="J72" s="50"/>
      <c r="K72" s="51"/>
    </row>
    <row r="76" spans="2:12" s="1" customFormat="1" ht="6.9" customHeight="1" x14ac:dyDescent="0.3">
      <c r="B76" s="52"/>
      <c r="C76" s="53"/>
      <c r="D76" s="53"/>
      <c r="E76" s="53"/>
      <c r="F76" s="53"/>
      <c r="G76" s="53"/>
      <c r="H76" s="53"/>
      <c r="I76" s="115"/>
      <c r="J76" s="53"/>
      <c r="K76" s="53"/>
      <c r="L76" s="34"/>
    </row>
    <row r="77" spans="2:12" s="1" customFormat="1" ht="36.9" customHeight="1" x14ac:dyDescent="0.3">
      <c r="B77" s="34"/>
      <c r="C77" s="54" t="s">
        <v>116</v>
      </c>
      <c r="L77" s="34"/>
    </row>
    <row r="78" spans="2:12" s="1" customFormat="1" ht="6.9" customHeight="1" x14ac:dyDescent="0.3">
      <c r="B78" s="34"/>
      <c r="L78" s="34"/>
    </row>
    <row r="79" spans="2:12" s="1" customFormat="1" ht="14.4" customHeight="1" x14ac:dyDescent="0.3">
      <c r="B79" s="34"/>
      <c r="C79" s="56" t="s">
        <v>17</v>
      </c>
      <c r="L79" s="34"/>
    </row>
    <row r="80" spans="2:12" s="1" customFormat="1" ht="22.5" customHeight="1" x14ac:dyDescent="0.3">
      <c r="B80" s="34"/>
      <c r="E80" s="262" t="str">
        <f>E7</f>
        <v>Most ev.č. M6 přes Hážovický potok v obci Vigantice</v>
      </c>
      <c r="F80" s="224"/>
      <c r="G80" s="224"/>
      <c r="H80" s="224"/>
      <c r="L80" s="34"/>
    </row>
    <row r="81" spans="2:65" s="1" customFormat="1" ht="14.4" customHeight="1" x14ac:dyDescent="0.3">
      <c r="B81" s="34"/>
      <c r="C81" s="56" t="s">
        <v>90</v>
      </c>
      <c r="L81" s="34"/>
    </row>
    <row r="82" spans="2:65" s="1" customFormat="1" ht="23.25" customHeight="1" x14ac:dyDescent="0.3">
      <c r="B82" s="34"/>
      <c r="E82" s="242" t="str">
        <f>E9</f>
        <v>201 - Most</v>
      </c>
      <c r="F82" s="224"/>
      <c r="G82" s="224"/>
      <c r="H82" s="224"/>
      <c r="L82" s="34"/>
    </row>
    <row r="83" spans="2:65" s="1" customFormat="1" ht="6.9" customHeight="1" x14ac:dyDescent="0.3">
      <c r="B83" s="34"/>
      <c r="L83" s="34"/>
    </row>
    <row r="84" spans="2:65" s="1" customFormat="1" ht="18" customHeight="1" x14ac:dyDescent="0.3">
      <c r="B84" s="34"/>
      <c r="C84" s="56" t="s">
        <v>23</v>
      </c>
      <c r="F84" s="136" t="str">
        <f>F12</f>
        <v>Vigantice</v>
      </c>
      <c r="I84" s="137" t="s">
        <v>25</v>
      </c>
      <c r="J84" s="60" t="str">
        <f>IF(J12="","",J12)</f>
        <v>18.07.2016</v>
      </c>
      <c r="L84" s="34"/>
    </row>
    <row r="85" spans="2:65" s="1" customFormat="1" ht="6.9" customHeight="1" x14ac:dyDescent="0.3">
      <c r="B85" s="34"/>
      <c r="L85" s="34"/>
    </row>
    <row r="86" spans="2:65" s="1" customFormat="1" ht="13.2" x14ac:dyDescent="0.3">
      <c r="B86" s="34"/>
      <c r="C86" s="56" t="s">
        <v>29</v>
      </c>
      <c r="F86" s="136" t="str">
        <f>E15</f>
        <v>Obec Vigantice</v>
      </c>
      <c r="I86" s="137" t="s">
        <v>37</v>
      </c>
      <c r="J86" s="136" t="str">
        <f>E21</f>
        <v>Rušar mosty s.r.o. Brno</v>
      </c>
      <c r="L86" s="34"/>
    </row>
    <row r="87" spans="2:65" s="1" customFormat="1" ht="14.4" customHeight="1" x14ac:dyDescent="0.3">
      <c r="B87" s="34"/>
      <c r="C87" s="56" t="s">
        <v>35</v>
      </c>
      <c r="F87" s="136" t="str">
        <f>IF(E18="","",E18)</f>
        <v/>
      </c>
      <c r="L87" s="34"/>
    </row>
    <row r="88" spans="2:65" s="1" customFormat="1" ht="10.35" customHeight="1" x14ac:dyDescent="0.3">
      <c r="B88" s="34"/>
      <c r="L88" s="34"/>
    </row>
    <row r="89" spans="2:65" s="9" customFormat="1" ht="29.25" customHeight="1" x14ac:dyDescent="0.3">
      <c r="B89" s="138"/>
      <c r="C89" s="139" t="s">
        <v>117</v>
      </c>
      <c r="D89" s="140" t="s">
        <v>63</v>
      </c>
      <c r="E89" s="140" t="s">
        <v>59</v>
      </c>
      <c r="F89" s="140" t="s">
        <v>118</v>
      </c>
      <c r="G89" s="140" t="s">
        <v>119</v>
      </c>
      <c r="H89" s="140" t="s">
        <v>120</v>
      </c>
      <c r="I89" s="141" t="s">
        <v>121</v>
      </c>
      <c r="J89" s="140" t="s">
        <v>99</v>
      </c>
      <c r="K89" s="142" t="s">
        <v>122</v>
      </c>
      <c r="L89" s="138"/>
      <c r="M89" s="67" t="s">
        <v>123</v>
      </c>
      <c r="N89" s="68" t="s">
        <v>48</v>
      </c>
      <c r="O89" s="68" t="s">
        <v>124</v>
      </c>
      <c r="P89" s="68" t="s">
        <v>125</v>
      </c>
      <c r="Q89" s="68" t="s">
        <v>126</v>
      </c>
      <c r="R89" s="68" t="s">
        <v>127</v>
      </c>
      <c r="S89" s="68" t="s">
        <v>128</v>
      </c>
      <c r="T89" s="69" t="s">
        <v>129</v>
      </c>
    </row>
    <row r="90" spans="2:65" s="1" customFormat="1" ht="29.25" customHeight="1" x14ac:dyDescent="0.35">
      <c r="B90" s="34"/>
      <c r="C90" s="71" t="s">
        <v>100</v>
      </c>
      <c r="J90" s="143">
        <f>BK90</f>
        <v>0</v>
      </c>
      <c r="L90" s="34"/>
      <c r="M90" s="70"/>
      <c r="N90" s="61"/>
      <c r="O90" s="61"/>
      <c r="P90" s="144">
        <f>P91+P326</f>
        <v>0</v>
      </c>
      <c r="Q90" s="61"/>
      <c r="R90" s="144">
        <f>R91+R326</f>
        <v>19.773170780000001</v>
      </c>
      <c r="S90" s="61"/>
      <c r="T90" s="145">
        <f>T91+T326</f>
        <v>47.640474999999995</v>
      </c>
      <c r="AT90" s="17" t="s">
        <v>77</v>
      </c>
      <c r="AU90" s="17" t="s">
        <v>101</v>
      </c>
      <c r="BK90" s="146">
        <f>BK91+BK326</f>
        <v>0</v>
      </c>
    </row>
    <row r="91" spans="2:65" s="10" customFormat="1" ht="37.35" customHeight="1" x14ac:dyDescent="0.35">
      <c r="B91" s="147"/>
      <c r="D91" s="148" t="s">
        <v>77</v>
      </c>
      <c r="E91" s="149" t="s">
        <v>130</v>
      </c>
      <c r="F91" s="149" t="s">
        <v>131</v>
      </c>
      <c r="I91" s="150"/>
      <c r="J91" s="151">
        <f>BK91</f>
        <v>0</v>
      </c>
      <c r="L91" s="147"/>
      <c r="M91" s="152"/>
      <c r="N91" s="153"/>
      <c r="O91" s="153"/>
      <c r="P91" s="154">
        <f>P92+P136+P155+P176+P198+P202+P205+P323</f>
        <v>0</v>
      </c>
      <c r="Q91" s="153"/>
      <c r="R91" s="154">
        <f>R92+R136+R155+R176+R198+R202+R205+R323</f>
        <v>19.773170780000001</v>
      </c>
      <c r="S91" s="153"/>
      <c r="T91" s="155">
        <f>T92+T136+T155+T176+T198+T202+T205+T323</f>
        <v>47.640474999999995</v>
      </c>
      <c r="AR91" s="148" t="s">
        <v>22</v>
      </c>
      <c r="AT91" s="156" t="s">
        <v>77</v>
      </c>
      <c r="AU91" s="156" t="s">
        <v>78</v>
      </c>
      <c r="AY91" s="148" t="s">
        <v>132</v>
      </c>
      <c r="BK91" s="157">
        <f>BK92+BK136+BK155+BK176+BK198+BK202+BK205+BK323</f>
        <v>0</v>
      </c>
    </row>
    <row r="92" spans="2:65" s="10" customFormat="1" ht="19.95" customHeight="1" x14ac:dyDescent="0.35">
      <c r="B92" s="147"/>
      <c r="D92" s="158" t="s">
        <v>77</v>
      </c>
      <c r="E92" s="159" t="s">
        <v>22</v>
      </c>
      <c r="F92" s="159" t="s">
        <v>133</v>
      </c>
      <c r="I92" s="150"/>
      <c r="J92" s="160">
        <f>BK92</f>
        <v>0</v>
      </c>
      <c r="L92" s="147"/>
      <c r="M92" s="152"/>
      <c r="N92" s="153"/>
      <c r="O92" s="153"/>
      <c r="P92" s="154">
        <f>SUM(P93:P135)</f>
        <v>0</v>
      </c>
      <c r="Q92" s="153"/>
      <c r="R92" s="154">
        <f>SUM(R93:R135)</f>
        <v>4.836E-3</v>
      </c>
      <c r="S92" s="153"/>
      <c r="T92" s="155">
        <f>SUM(T93:T135)</f>
        <v>31.807999999999996</v>
      </c>
      <c r="AR92" s="148" t="s">
        <v>22</v>
      </c>
      <c r="AT92" s="156" t="s">
        <v>77</v>
      </c>
      <c r="AU92" s="156" t="s">
        <v>22</v>
      </c>
      <c r="AY92" s="148" t="s">
        <v>132</v>
      </c>
      <c r="BK92" s="157">
        <f>SUM(BK93:BK135)</f>
        <v>0</v>
      </c>
    </row>
    <row r="93" spans="2:65" s="1" customFormat="1" ht="31.5" customHeight="1" x14ac:dyDescent="0.3">
      <c r="B93" s="161"/>
      <c r="C93" s="162" t="s">
        <v>22</v>
      </c>
      <c r="D93" s="162" t="s">
        <v>134</v>
      </c>
      <c r="E93" s="163" t="s">
        <v>135</v>
      </c>
      <c r="F93" s="164" t="s">
        <v>136</v>
      </c>
      <c r="G93" s="165" t="s">
        <v>137</v>
      </c>
      <c r="H93" s="166">
        <v>3</v>
      </c>
      <c r="I93" s="167"/>
      <c r="J93" s="168">
        <f>ROUND(I93*H93,2)</f>
        <v>0</v>
      </c>
      <c r="K93" s="164" t="s">
        <v>138</v>
      </c>
      <c r="L93" s="34"/>
      <c r="M93" s="169" t="s">
        <v>3</v>
      </c>
      <c r="N93" s="170" t="s">
        <v>49</v>
      </c>
      <c r="O93" s="35"/>
      <c r="P93" s="171">
        <f>O93*H93</f>
        <v>0</v>
      </c>
      <c r="Q93" s="171">
        <v>1.8000000000000001E-4</v>
      </c>
      <c r="R93" s="171">
        <f>Q93*H93</f>
        <v>5.4000000000000001E-4</v>
      </c>
      <c r="S93" s="171">
        <v>0</v>
      </c>
      <c r="T93" s="172">
        <f>S93*H93</f>
        <v>0</v>
      </c>
      <c r="AR93" s="17" t="s">
        <v>139</v>
      </c>
      <c r="AT93" s="17" t="s">
        <v>134</v>
      </c>
      <c r="AU93" s="17" t="s">
        <v>87</v>
      </c>
      <c r="AY93" s="17" t="s">
        <v>132</v>
      </c>
      <c r="BE93" s="173">
        <f>IF(N93="základní",J93,0)</f>
        <v>0</v>
      </c>
      <c r="BF93" s="173">
        <f>IF(N93="snížená",J93,0)</f>
        <v>0</v>
      </c>
      <c r="BG93" s="173">
        <f>IF(N93="zákl. přenesená",J93,0)</f>
        <v>0</v>
      </c>
      <c r="BH93" s="173">
        <f>IF(N93="sníž. přenesená",J93,0)</f>
        <v>0</v>
      </c>
      <c r="BI93" s="173">
        <f>IF(N93="nulová",J93,0)</f>
        <v>0</v>
      </c>
      <c r="BJ93" s="17" t="s">
        <v>22</v>
      </c>
      <c r="BK93" s="173">
        <f>ROUND(I93*H93,2)</f>
        <v>0</v>
      </c>
      <c r="BL93" s="17" t="s">
        <v>139</v>
      </c>
      <c r="BM93" s="17" t="s">
        <v>140</v>
      </c>
    </row>
    <row r="94" spans="2:65" s="1" customFormat="1" ht="60" x14ac:dyDescent="0.3">
      <c r="B94" s="34"/>
      <c r="D94" s="174" t="s">
        <v>141</v>
      </c>
      <c r="F94" s="175" t="s">
        <v>142</v>
      </c>
      <c r="I94" s="176"/>
      <c r="L94" s="34"/>
      <c r="M94" s="63"/>
      <c r="N94" s="35"/>
      <c r="O94" s="35"/>
      <c r="P94" s="35"/>
      <c r="Q94" s="35"/>
      <c r="R94" s="35"/>
      <c r="S94" s="35"/>
      <c r="T94" s="64"/>
      <c r="AT94" s="17" t="s">
        <v>141</v>
      </c>
      <c r="AU94" s="17" t="s">
        <v>87</v>
      </c>
    </row>
    <row r="95" spans="2:65" s="11" customFormat="1" ht="12" x14ac:dyDescent="0.3">
      <c r="B95" s="177"/>
      <c r="D95" s="178" t="s">
        <v>143</v>
      </c>
      <c r="E95" s="179" t="s">
        <v>3</v>
      </c>
      <c r="F95" s="180" t="s">
        <v>144</v>
      </c>
      <c r="H95" s="181">
        <v>3</v>
      </c>
      <c r="I95" s="182"/>
      <c r="L95" s="177"/>
      <c r="M95" s="183"/>
      <c r="N95" s="184"/>
      <c r="O95" s="184"/>
      <c r="P95" s="184"/>
      <c r="Q95" s="184"/>
      <c r="R95" s="184"/>
      <c r="S95" s="184"/>
      <c r="T95" s="185"/>
      <c r="AT95" s="186" t="s">
        <v>143</v>
      </c>
      <c r="AU95" s="186" t="s">
        <v>87</v>
      </c>
      <c r="AV95" s="11" t="s">
        <v>87</v>
      </c>
      <c r="AW95" s="11" t="s">
        <v>41</v>
      </c>
      <c r="AX95" s="11" t="s">
        <v>22</v>
      </c>
      <c r="AY95" s="186" t="s">
        <v>132</v>
      </c>
    </row>
    <row r="96" spans="2:65" s="1" customFormat="1" ht="22.5" customHeight="1" x14ac:dyDescent="0.3">
      <c r="B96" s="161"/>
      <c r="C96" s="162" t="s">
        <v>87</v>
      </c>
      <c r="D96" s="162" t="s">
        <v>134</v>
      </c>
      <c r="E96" s="163" t="s">
        <v>145</v>
      </c>
      <c r="F96" s="164" t="s">
        <v>146</v>
      </c>
      <c r="G96" s="165" t="s">
        <v>137</v>
      </c>
      <c r="H96" s="166">
        <v>3</v>
      </c>
      <c r="I96" s="167"/>
      <c r="J96" s="168">
        <f>ROUND(I96*H96,2)</f>
        <v>0</v>
      </c>
      <c r="K96" s="164" t="s">
        <v>138</v>
      </c>
      <c r="L96" s="34"/>
      <c r="M96" s="169" t="s">
        <v>3</v>
      </c>
      <c r="N96" s="170" t="s">
        <v>49</v>
      </c>
      <c r="O96" s="35"/>
      <c r="P96" s="171">
        <f>O96*H96</f>
        <v>0</v>
      </c>
      <c r="Q96" s="171">
        <v>0</v>
      </c>
      <c r="R96" s="171">
        <f>Q96*H96</f>
        <v>0</v>
      </c>
      <c r="S96" s="171">
        <v>0</v>
      </c>
      <c r="T96" s="172">
        <f>S96*H96</f>
        <v>0</v>
      </c>
      <c r="AR96" s="17" t="s">
        <v>139</v>
      </c>
      <c r="AT96" s="17" t="s">
        <v>134</v>
      </c>
      <c r="AU96" s="17" t="s">
        <v>87</v>
      </c>
      <c r="AY96" s="17" t="s">
        <v>132</v>
      </c>
      <c r="BE96" s="173">
        <f>IF(N96="základní",J96,0)</f>
        <v>0</v>
      </c>
      <c r="BF96" s="173">
        <f>IF(N96="snížená",J96,0)</f>
        <v>0</v>
      </c>
      <c r="BG96" s="173">
        <f>IF(N96="zákl. přenesená",J96,0)</f>
        <v>0</v>
      </c>
      <c r="BH96" s="173">
        <f>IF(N96="sníž. přenesená",J96,0)</f>
        <v>0</v>
      </c>
      <c r="BI96" s="173">
        <f>IF(N96="nulová",J96,0)</f>
        <v>0</v>
      </c>
      <c r="BJ96" s="17" t="s">
        <v>22</v>
      </c>
      <c r="BK96" s="173">
        <f>ROUND(I96*H96,2)</f>
        <v>0</v>
      </c>
      <c r="BL96" s="17" t="s">
        <v>139</v>
      </c>
      <c r="BM96" s="17" t="s">
        <v>147</v>
      </c>
    </row>
    <row r="97" spans="2:65" s="1" customFormat="1" ht="60" x14ac:dyDescent="0.3">
      <c r="B97" s="34"/>
      <c r="D97" s="174" t="s">
        <v>141</v>
      </c>
      <c r="F97" s="175" t="s">
        <v>148</v>
      </c>
      <c r="I97" s="176"/>
      <c r="L97" s="34"/>
      <c r="M97" s="63"/>
      <c r="N97" s="35"/>
      <c r="O97" s="35"/>
      <c r="P97" s="35"/>
      <c r="Q97" s="35"/>
      <c r="R97" s="35"/>
      <c r="S97" s="35"/>
      <c r="T97" s="64"/>
      <c r="AT97" s="17" t="s">
        <v>141</v>
      </c>
      <c r="AU97" s="17" t="s">
        <v>87</v>
      </c>
    </row>
    <row r="98" spans="2:65" s="11" customFormat="1" ht="12" x14ac:dyDescent="0.3">
      <c r="B98" s="177"/>
      <c r="D98" s="178" t="s">
        <v>143</v>
      </c>
      <c r="E98" s="179" t="s">
        <v>3</v>
      </c>
      <c r="F98" s="180" t="s">
        <v>149</v>
      </c>
      <c r="H98" s="181">
        <v>3</v>
      </c>
      <c r="I98" s="182"/>
      <c r="L98" s="177"/>
      <c r="M98" s="183"/>
      <c r="N98" s="184"/>
      <c r="O98" s="184"/>
      <c r="P98" s="184"/>
      <c r="Q98" s="184"/>
      <c r="R98" s="184"/>
      <c r="S98" s="184"/>
      <c r="T98" s="185"/>
      <c r="AT98" s="186" t="s">
        <v>143</v>
      </c>
      <c r="AU98" s="186" t="s">
        <v>87</v>
      </c>
      <c r="AV98" s="11" t="s">
        <v>87</v>
      </c>
      <c r="AW98" s="11" t="s">
        <v>41</v>
      </c>
      <c r="AX98" s="11" t="s">
        <v>22</v>
      </c>
      <c r="AY98" s="186" t="s">
        <v>132</v>
      </c>
    </row>
    <row r="99" spans="2:65" s="1" customFormat="1" ht="44.25" customHeight="1" x14ac:dyDescent="0.3">
      <c r="B99" s="161"/>
      <c r="C99" s="162" t="s">
        <v>150</v>
      </c>
      <c r="D99" s="162" t="s">
        <v>134</v>
      </c>
      <c r="E99" s="163" t="s">
        <v>151</v>
      </c>
      <c r="F99" s="164" t="s">
        <v>152</v>
      </c>
      <c r="G99" s="165" t="s">
        <v>153</v>
      </c>
      <c r="H99" s="166">
        <v>44.8</v>
      </c>
      <c r="I99" s="167"/>
      <c r="J99" s="168">
        <f>ROUND(I99*H99,2)</f>
        <v>0</v>
      </c>
      <c r="K99" s="164" t="s">
        <v>138</v>
      </c>
      <c r="L99" s="34"/>
      <c r="M99" s="169" t="s">
        <v>3</v>
      </c>
      <c r="N99" s="170" t="s">
        <v>49</v>
      </c>
      <c r="O99" s="35"/>
      <c r="P99" s="171">
        <f>O99*H99</f>
        <v>0</v>
      </c>
      <c r="Q99" s="171">
        <v>0</v>
      </c>
      <c r="R99" s="171">
        <f>Q99*H99</f>
        <v>0</v>
      </c>
      <c r="S99" s="171">
        <v>0.58199999999999996</v>
      </c>
      <c r="T99" s="172">
        <f>S99*H99</f>
        <v>26.073599999999995</v>
      </c>
      <c r="AR99" s="17" t="s">
        <v>139</v>
      </c>
      <c r="AT99" s="17" t="s">
        <v>134</v>
      </c>
      <c r="AU99" s="17" t="s">
        <v>87</v>
      </c>
      <c r="AY99" s="17" t="s">
        <v>132</v>
      </c>
      <c r="BE99" s="173">
        <f>IF(N99="základní",J99,0)</f>
        <v>0</v>
      </c>
      <c r="BF99" s="173">
        <f>IF(N99="snížená",J99,0)</f>
        <v>0</v>
      </c>
      <c r="BG99" s="173">
        <f>IF(N99="zákl. přenesená",J99,0)</f>
        <v>0</v>
      </c>
      <c r="BH99" s="173">
        <f>IF(N99="sníž. přenesená",J99,0)</f>
        <v>0</v>
      </c>
      <c r="BI99" s="173">
        <f>IF(N99="nulová",J99,0)</f>
        <v>0</v>
      </c>
      <c r="BJ99" s="17" t="s">
        <v>22</v>
      </c>
      <c r="BK99" s="173">
        <f>ROUND(I99*H99,2)</f>
        <v>0</v>
      </c>
      <c r="BL99" s="17" t="s">
        <v>139</v>
      </c>
      <c r="BM99" s="17" t="s">
        <v>154</v>
      </c>
    </row>
    <row r="100" spans="2:65" s="1" customFormat="1" ht="252" x14ac:dyDescent="0.3">
      <c r="B100" s="34"/>
      <c r="D100" s="174" t="s">
        <v>141</v>
      </c>
      <c r="F100" s="175" t="s">
        <v>155</v>
      </c>
      <c r="I100" s="176"/>
      <c r="L100" s="34"/>
      <c r="M100" s="63"/>
      <c r="N100" s="35"/>
      <c r="O100" s="35"/>
      <c r="P100" s="35"/>
      <c r="Q100" s="35"/>
      <c r="R100" s="35"/>
      <c r="S100" s="35"/>
      <c r="T100" s="64"/>
      <c r="AT100" s="17" t="s">
        <v>141</v>
      </c>
      <c r="AU100" s="17" t="s">
        <v>87</v>
      </c>
    </row>
    <row r="101" spans="2:65" s="12" customFormat="1" ht="12" x14ac:dyDescent="0.3">
      <c r="B101" s="187"/>
      <c r="D101" s="174" t="s">
        <v>143</v>
      </c>
      <c r="E101" s="188" t="s">
        <v>3</v>
      </c>
      <c r="F101" s="189" t="s">
        <v>156</v>
      </c>
      <c r="H101" s="190" t="s">
        <v>3</v>
      </c>
      <c r="I101" s="191"/>
      <c r="L101" s="187"/>
      <c r="M101" s="192"/>
      <c r="N101" s="193"/>
      <c r="O101" s="193"/>
      <c r="P101" s="193"/>
      <c r="Q101" s="193"/>
      <c r="R101" s="193"/>
      <c r="S101" s="193"/>
      <c r="T101" s="194"/>
      <c r="AT101" s="190" t="s">
        <v>143</v>
      </c>
      <c r="AU101" s="190" t="s">
        <v>87</v>
      </c>
      <c r="AV101" s="12" t="s">
        <v>22</v>
      </c>
      <c r="AW101" s="12" t="s">
        <v>41</v>
      </c>
      <c r="AX101" s="12" t="s">
        <v>78</v>
      </c>
      <c r="AY101" s="190" t="s">
        <v>132</v>
      </c>
    </row>
    <row r="102" spans="2:65" s="11" customFormat="1" ht="12" x14ac:dyDescent="0.3">
      <c r="B102" s="177"/>
      <c r="D102" s="178" t="s">
        <v>143</v>
      </c>
      <c r="E102" s="179" t="s">
        <v>3</v>
      </c>
      <c r="F102" s="180" t="s">
        <v>157</v>
      </c>
      <c r="H102" s="181">
        <v>44.8</v>
      </c>
      <c r="I102" s="182"/>
      <c r="L102" s="177"/>
      <c r="M102" s="183"/>
      <c r="N102" s="184"/>
      <c r="O102" s="184"/>
      <c r="P102" s="184"/>
      <c r="Q102" s="184"/>
      <c r="R102" s="184"/>
      <c r="S102" s="184"/>
      <c r="T102" s="185"/>
      <c r="AT102" s="186" t="s">
        <v>143</v>
      </c>
      <c r="AU102" s="186" t="s">
        <v>87</v>
      </c>
      <c r="AV102" s="11" t="s">
        <v>87</v>
      </c>
      <c r="AW102" s="11" t="s">
        <v>41</v>
      </c>
      <c r="AX102" s="11" t="s">
        <v>22</v>
      </c>
      <c r="AY102" s="186" t="s">
        <v>132</v>
      </c>
    </row>
    <row r="103" spans="2:65" s="1" customFormat="1" ht="31.5" customHeight="1" x14ac:dyDescent="0.3">
      <c r="B103" s="161"/>
      <c r="C103" s="162" t="s">
        <v>139</v>
      </c>
      <c r="D103" s="162" t="s">
        <v>134</v>
      </c>
      <c r="E103" s="163" t="s">
        <v>158</v>
      </c>
      <c r="F103" s="164" t="s">
        <v>159</v>
      </c>
      <c r="G103" s="165" t="s">
        <v>153</v>
      </c>
      <c r="H103" s="166">
        <v>44.8</v>
      </c>
      <c r="I103" s="167"/>
      <c r="J103" s="168">
        <f>ROUND(I103*H103,2)</f>
        <v>0</v>
      </c>
      <c r="K103" s="164" t="s">
        <v>138</v>
      </c>
      <c r="L103" s="34"/>
      <c r="M103" s="169" t="s">
        <v>3</v>
      </c>
      <c r="N103" s="170" t="s">
        <v>49</v>
      </c>
      <c r="O103" s="35"/>
      <c r="P103" s="171">
        <f>O103*H103</f>
        <v>0</v>
      </c>
      <c r="Q103" s="171">
        <v>5.0000000000000002E-5</v>
      </c>
      <c r="R103" s="171">
        <f>Q103*H103</f>
        <v>2.2399999999999998E-3</v>
      </c>
      <c r="S103" s="171">
        <v>0.128</v>
      </c>
      <c r="T103" s="172">
        <f>S103*H103</f>
        <v>5.7343999999999999</v>
      </c>
      <c r="AR103" s="17" t="s">
        <v>139</v>
      </c>
      <c r="AT103" s="17" t="s">
        <v>134</v>
      </c>
      <c r="AU103" s="17" t="s">
        <v>87</v>
      </c>
      <c r="AY103" s="17" t="s">
        <v>132</v>
      </c>
      <c r="BE103" s="173">
        <f>IF(N103="základní",J103,0)</f>
        <v>0</v>
      </c>
      <c r="BF103" s="173">
        <f>IF(N103="snížená",J103,0)</f>
        <v>0</v>
      </c>
      <c r="BG103" s="173">
        <f>IF(N103="zákl. přenesená",J103,0)</f>
        <v>0</v>
      </c>
      <c r="BH103" s="173">
        <f>IF(N103="sníž. přenesená",J103,0)</f>
        <v>0</v>
      </c>
      <c r="BI103" s="173">
        <f>IF(N103="nulová",J103,0)</f>
        <v>0</v>
      </c>
      <c r="BJ103" s="17" t="s">
        <v>22</v>
      </c>
      <c r="BK103" s="173">
        <f>ROUND(I103*H103,2)</f>
        <v>0</v>
      </c>
      <c r="BL103" s="17" t="s">
        <v>139</v>
      </c>
      <c r="BM103" s="17" t="s">
        <v>160</v>
      </c>
    </row>
    <row r="104" spans="2:65" s="1" customFormat="1" ht="204" x14ac:dyDescent="0.3">
      <c r="B104" s="34"/>
      <c r="D104" s="174" t="s">
        <v>141</v>
      </c>
      <c r="F104" s="175" t="s">
        <v>161</v>
      </c>
      <c r="I104" s="176"/>
      <c r="L104" s="34"/>
      <c r="M104" s="63"/>
      <c r="N104" s="35"/>
      <c r="O104" s="35"/>
      <c r="P104" s="35"/>
      <c r="Q104" s="35"/>
      <c r="R104" s="35"/>
      <c r="S104" s="35"/>
      <c r="T104" s="64"/>
      <c r="AT104" s="17" t="s">
        <v>141</v>
      </c>
      <c r="AU104" s="17" t="s">
        <v>87</v>
      </c>
    </row>
    <row r="105" spans="2:65" s="12" customFormat="1" ht="12" x14ac:dyDescent="0.3">
      <c r="B105" s="187"/>
      <c r="D105" s="174" t="s">
        <v>143</v>
      </c>
      <c r="E105" s="188" t="s">
        <v>3</v>
      </c>
      <c r="F105" s="189" t="s">
        <v>156</v>
      </c>
      <c r="H105" s="190" t="s">
        <v>3</v>
      </c>
      <c r="I105" s="191"/>
      <c r="L105" s="187"/>
      <c r="M105" s="192"/>
      <c r="N105" s="193"/>
      <c r="O105" s="193"/>
      <c r="P105" s="193"/>
      <c r="Q105" s="193"/>
      <c r="R105" s="193"/>
      <c r="S105" s="193"/>
      <c r="T105" s="194"/>
      <c r="AT105" s="190" t="s">
        <v>143</v>
      </c>
      <c r="AU105" s="190" t="s">
        <v>87</v>
      </c>
      <c r="AV105" s="12" t="s">
        <v>22</v>
      </c>
      <c r="AW105" s="12" t="s">
        <v>41</v>
      </c>
      <c r="AX105" s="12" t="s">
        <v>78</v>
      </c>
      <c r="AY105" s="190" t="s">
        <v>132</v>
      </c>
    </row>
    <row r="106" spans="2:65" s="11" customFormat="1" ht="12" x14ac:dyDescent="0.3">
      <c r="B106" s="177"/>
      <c r="D106" s="178" t="s">
        <v>143</v>
      </c>
      <c r="E106" s="179" t="s">
        <v>3</v>
      </c>
      <c r="F106" s="180" t="s">
        <v>157</v>
      </c>
      <c r="H106" s="181">
        <v>44.8</v>
      </c>
      <c r="I106" s="182"/>
      <c r="L106" s="177"/>
      <c r="M106" s="183"/>
      <c r="N106" s="184"/>
      <c r="O106" s="184"/>
      <c r="P106" s="184"/>
      <c r="Q106" s="184"/>
      <c r="R106" s="184"/>
      <c r="S106" s="184"/>
      <c r="T106" s="185"/>
      <c r="AT106" s="186" t="s">
        <v>143</v>
      </c>
      <c r="AU106" s="186" t="s">
        <v>87</v>
      </c>
      <c r="AV106" s="11" t="s">
        <v>87</v>
      </c>
      <c r="AW106" s="11" t="s">
        <v>41</v>
      </c>
      <c r="AX106" s="11" t="s">
        <v>22</v>
      </c>
      <c r="AY106" s="186" t="s">
        <v>132</v>
      </c>
    </row>
    <row r="107" spans="2:65" s="1" customFormat="1" ht="31.5" customHeight="1" x14ac:dyDescent="0.3">
      <c r="B107" s="161"/>
      <c r="C107" s="162" t="s">
        <v>162</v>
      </c>
      <c r="D107" s="162" t="s">
        <v>134</v>
      </c>
      <c r="E107" s="163" t="s">
        <v>163</v>
      </c>
      <c r="F107" s="164" t="s">
        <v>164</v>
      </c>
      <c r="G107" s="165" t="s">
        <v>165</v>
      </c>
      <c r="H107" s="166">
        <v>16</v>
      </c>
      <c r="I107" s="167"/>
      <c r="J107" s="168">
        <f>ROUND(I107*H107,2)</f>
        <v>0</v>
      </c>
      <c r="K107" s="164" t="s">
        <v>138</v>
      </c>
      <c r="L107" s="34"/>
      <c r="M107" s="169" t="s">
        <v>3</v>
      </c>
      <c r="N107" s="170" t="s">
        <v>49</v>
      </c>
      <c r="O107" s="35"/>
      <c r="P107" s="171">
        <f>O107*H107</f>
        <v>0</v>
      </c>
      <c r="Q107" s="171">
        <v>1.2E-4</v>
      </c>
      <c r="R107" s="171">
        <f>Q107*H107</f>
        <v>1.92E-3</v>
      </c>
      <c r="S107" s="171">
        <v>0</v>
      </c>
      <c r="T107" s="172">
        <f>S107*H107</f>
        <v>0</v>
      </c>
      <c r="AR107" s="17" t="s">
        <v>139</v>
      </c>
      <c r="AT107" s="17" t="s">
        <v>134</v>
      </c>
      <c r="AU107" s="17" t="s">
        <v>87</v>
      </c>
      <c r="AY107" s="17" t="s">
        <v>132</v>
      </c>
      <c r="BE107" s="173">
        <f>IF(N107="základní",J107,0)</f>
        <v>0</v>
      </c>
      <c r="BF107" s="173">
        <f>IF(N107="snížená",J107,0)</f>
        <v>0</v>
      </c>
      <c r="BG107" s="173">
        <f>IF(N107="zákl. přenesená",J107,0)</f>
        <v>0</v>
      </c>
      <c r="BH107" s="173">
        <f>IF(N107="sníž. přenesená",J107,0)</f>
        <v>0</v>
      </c>
      <c r="BI107" s="173">
        <f>IF(N107="nulová",J107,0)</f>
        <v>0</v>
      </c>
      <c r="BJ107" s="17" t="s">
        <v>22</v>
      </c>
      <c r="BK107" s="173">
        <f>ROUND(I107*H107,2)</f>
        <v>0</v>
      </c>
      <c r="BL107" s="17" t="s">
        <v>139</v>
      </c>
      <c r="BM107" s="17" t="s">
        <v>166</v>
      </c>
    </row>
    <row r="108" spans="2:65" s="1" customFormat="1" ht="132" x14ac:dyDescent="0.3">
      <c r="B108" s="34"/>
      <c r="D108" s="174" t="s">
        <v>141</v>
      </c>
      <c r="F108" s="175" t="s">
        <v>167</v>
      </c>
      <c r="I108" s="176"/>
      <c r="L108" s="34"/>
      <c r="M108" s="63"/>
      <c r="N108" s="35"/>
      <c r="O108" s="35"/>
      <c r="P108" s="35"/>
      <c r="Q108" s="35"/>
      <c r="R108" s="35"/>
      <c r="S108" s="35"/>
      <c r="T108" s="64"/>
      <c r="AT108" s="17" t="s">
        <v>141</v>
      </c>
      <c r="AU108" s="17" t="s">
        <v>87</v>
      </c>
    </row>
    <row r="109" spans="2:65" s="11" customFormat="1" ht="12" x14ac:dyDescent="0.3">
      <c r="B109" s="177"/>
      <c r="D109" s="178" t="s">
        <v>143</v>
      </c>
      <c r="E109" s="179" t="s">
        <v>3</v>
      </c>
      <c r="F109" s="180" t="s">
        <v>168</v>
      </c>
      <c r="H109" s="181">
        <v>16</v>
      </c>
      <c r="I109" s="182"/>
      <c r="L109" s="177"/>
      <c r="M109" s="183"/>
      <c r="N109" s="184"/>
      <c r="O109" s="184"/>
      <c r="P109" s="184"/>
      <c r="Q109" s="184"/>
      <c r="R109" s="184"/>
      <c r="S109" s="184"/>
      <c r="T109" s="185"/>
      <c r="AT109" s="186" t="s">
        <v>143</v>
      </c>
      <c r="AU109" s="186" t="s">
        <v>87</v>
      </c>
      <c r="AV109" s="11" t="s">
        <v>87</v>
      </c>
      <c r="AW109" s="11" t="s">
        <v>41</v>
      </c>
      <c r="AX109" s="11" t="s">
        <v>22</v>
      </c>
      <c r="AY109" s="186" t="s">
        <v>132</v>
      </c>
    </row>
    <row r="110" spans="2:65" s="1" customFormat="1" ht="31.5" customHeight="1" x14ac:dyDescent="0.3">
      <c r="B110" s="161"/>
      <c r="C110" s="162" t="s">
        <v>169</v>
      </c>
      <c r="D110" s="162" t="s">
        <v>134</v>
      </c>
      <c r="E110" s="163" t="s">
        <v>170</v>
      </c>
      <c r="F110" s="164" t="s">
        <v>171</v>
      </c>
      <c r="G110" s="165" t="s">
        <v>165</v>
      </c>
      <c r="H110" s="166">
        <v>16</v>
      </c>
      <c r="I110" s="167"/>
      <c r="J110" s="168">
        <f>ROUND(I110*H110,2)</f>
        <v>0</v>
      </c>
      <c r="K110" s="164" t="s">
        <v>138</v>
      </c>
      <c r="L110" s="34"/>
      <c r="M110" s="169" t="s">
        <v>3</v>
      </c>
      <c r="N110" s="170" t="s">
        <v>49</v>
      </c>
      <c r="O110" s="35"/>
      <c r="P110" s="171">
        <f>O110*H110</f>
        <v>0</v>
      </c>
      <c r="Q110" s="171">
        <v>0</v>
      </c>
      <c r="R110" s="171">
        <f>Q110*H110</f>
        <v>0</v>
      </c>
      <c r="S110" s="171">
        <v>0</v>
      </c>
      <c r="T110" s="172">
        <f>S110*H110</f>
        <v>0</v>
      </c>
      <c r="AR110" s="17" t="s">
        <v>139</v>
      </c>
      <c r="AT110" s="17" t="s">
        <v>134</v>
      </c>
      <c r="AU110" s="17" t="s">
        <v>87</v>
      </c>
      <c r="AY110" s="17" t="s">
        <v>132</v>
      </c>
      <c r="BE110" s="173">
        <f>IF(N110="základní",J110,0)</f>
        <v>0</v>
      </c>
      <c r="BF110" s="173">
        <f>IF(N110="snížená",J110,0)</f>
        <v>0</v>
      </c>
      <c r="BG110" s="173">
        <f>IF(N110="zákl. přenesená",J110,0)</f>
        <v>0</v>
      </c>
      <c r="BH110" s="173">
        <f>IF(N110="sníž. přenesená",J110,0)</f>
        <v>0</v>
      </c>
      <c r="BI110" s="173">
        <f>IF(N110="nulová",J110,0)</f>
        <v>0</v>
      </c>
      <c r="BJ110" s="17" t="s">
        <v>22</v>
      </c>
      <c r="BK110" s="173">
        <f>ROUND(I110*H110,2)</f>
        <v>0</v>
      </c>
      <c r="BL110" s="17" t="s">
        <v>139</v>
      </c>
      <c r="BM110" s="17" t="s">
        <v>172</v>
      </c>
    </row>
    <row r="111" spans="2:65" s="1" customFormat="1" ht="132" x14ac:dyDescent="0.3">
      <c r="B111" s="34"/>
      <c r="D111" s="178" t="s">
        <v>141</v>
      </c>
      <c r="F111" s="195" t="s">
        <v>167</v>
      </c>
      <c r="I111" s="176"/>
      <c r="L111" s="34"/>
      <c r="M111" s="63"/>
      <c r="N111" s="35"/>
      <c r="O111" s="35"/>
      <c r="P111" s="35"/>
      <c r="Q111" s="35"/>
      <c r="R111" s="35"/>
      <c r="S111" s="35"/>
      <c r="T111" s="64"/>
      <c r="AT111" s="17" t="s">
        <v>141</v>
      </c>
      <c r="AU111" s="17" t="s">
        <v>87</v>
      </c>
    </row>
    <row r="112" spans="2:65" s="1" customFormat="1" ht="44.25" customHeight="1" x14ac:dyDescent="0.3">
      <c r="B112" s="161"/>
      <c r="C112" s="162" t="s">
        <v>173</v>
      </c>
      <c r="D112" s="162" t="s">
        <v>134</v>
      </c>
      <c r="E112" s="163" t="s">
        <v>174</v>
      </c>
      <c r="F112" s="164" t="s">
        <v>175</v>
      </c>
      <c r="G112" s="165" t="s">
        <v>176</v>
      </c>
      <c r="H112" s="166">
        <v>1.357</v>
      </c>
      <c r="I112" s="167"/>
      <c r="J112" s="168">
        <f>ROUND(I112*H112,2)</f>
        <v>0</v>
      </c>
      <c r="K112" s="164" t="s">
        <v>138</v>
      </c>
      <c r="L112" s="34"/>
      <c r="M112" s="169" t="s">
        <v>3</v>
      </c>
      <c r="N112" s="170" t="s">
        <v>49</v>
      </c>
      <c r="O112" s="35"/>
      <c r="P112" s="171">
        <f>O112*H112</f>
        <v>0</v>
      </c>
      <c r="Q112" s="171">
        <v>0</v>
      </c>
      <c r="R112" s="171">
        <f>Q112*H112</f>
        <v>0</v>
      </c>
      <c r="S112" s="171">
        <v>0</v>
      </c>
      <c r="T112" s="172">
        <f>S112*H112</f>
        <v>0</v>
      </c>
      <c r="AR112" s="17" t="s">
        <v>139</v>
      </c>
      <c r="AT112" s="17" t="s">
        <v>134</v>
      </c>
      <c r="AU112" s="17" t="s">
        <v>87</v>
      </c>
      <c r="AY112" s="17" t="s">
        <v>132</v>
      </c>
      <c r="BE112" s="173">
        <f>IF(N112="základní",J112,0)</f>
        <v>0</v>
      </c>
      <c r="BF112" s="173">
        <f>IF(N112="snížená",J112,0)</f>
        <v>0</v>
      </c>
      <c r="BG112" s="173">
        <f>IF(N112="zákl. přenesená",J112,0)</f>
        <v>0</v>
      </c>
      <c r="BH112" s="173">
        <f>IF(N112="sníž. přenesená",J112,0)</f>
        <v>0</v>
      </c>
      <c r="BI112" s="173">
        <f>IF(N112="nulová",J112,0)</f>
        <v>0</v>
      </c>
      <c r="BJ112" s="17" t="s">
        <v>22</v>
      </c>
      <c r="BK112" s="173">
        <f>ROUND(I112*H112,2)</f>
        <v>0</v>
      </c>
      <c r="BL112" s="17" t="s">
        <v>139</v>
      </c>
      <c r="BM112" s="17" t="s">
        <v>177</v>
      </c>
    </row>
    <row r="113" spans="2:65" s="1" customFormat="1" ht="216" x14ac:dyDescent="0.3">
      <c r="B113" s="34"/>
      <c r="D113" s="174" t="s">
        <v>141</v>
      </c>
      <c r="F113" s="175" t="s">
        <v>178</v>
      </c>
      <c r="I113" s="176"/>
      <c r="L113" s="34"/>
      <c r="M113" s="63"/>
      <c r="N113" s="35"/>
      <c r="O113" s="35"/>
      <c r="P113" s="35"/>
      <c r="Q113" s="35"/>
      <c r="R113" s="35"/>
      <c r="S113" s="35"/>
      <c r="T113" s="64"/>
      <c r="AT113" s="17" t="s">
        <v>141</v>
      </c>
      <c r="AU113" s="17" t="s">
        <v>87</v>
      </c>
    </row>
    <row r="114" spans="2:65" s="12" customFormat="1" ht="12" x14ac:dyDescent="0.3">
      <c r="B114" s="187"/>
      <c r="D114" s="174" t="s">
        <v>143</v>
      </c>
      <c r="E114" s="188" t="s">
        <v>3</v>
      </c>
      <c r="F114" s="189" t="s">
        <v>179</v>
      </c>
      <c r="H114" s="190" t="s">
        <v>3</v>
      </c>
      <c r="I114" s="191"/>
      <c r="L114" s="187"/>
      <c r="M114" s="192"/>
      <c r="N114" s="193"/>
      <c r="O114" s="193"/>
      <c r="P114" s="193"/>
      <c r="Q114" s="193"/>
      <c r="R114" s="193"/>
      <c r="S114" s="193"/>
      <c r="T114" s="194"/>
      <c r="AT114" s="190" t="s">
        <v>143</v>
      </c>
      <c r="AU114" s="190" t="s">
        <v>87</v>
      </c>
      <c r="AV114" s="12" t="s">
        <v>22</v>
      </c>
      <c r="AW114" s="12" t="s">
        <v>41</v>
      </c>
      <c r="AX114" s="12" t="s">
        <v>78</v>
      </c>
      <c r="AY114" s="190" t="s">
        <v>132</v>
      </c>
    </row>
    <row r="115" spans="2:65" s="11" customFormat="1" ht="12" x14ac:dyDescent="0.3">
      <c r="B115" s="177"/>
      <c r="D115" s="178" t="s">
        <v>143</v>
      </c>
      <c r="E115" s="179" t="s">
        <v>3</v>
      </c>
      <c r="F115" s="180" t="s">
        <v>180</v>
      </c>
      <c r="H115" s="181">
        <v>1.357</v>
      </c>
      <c r="I115" s="182"/>
      <c r="L115" s="177"/>
      <c r="M115" s="183"/>
      <c r="N115" s="184"/>
      <c r="O115" s="184"/>
      <c r="P115" s="184"/>
      <c r="Q115" s="184"/>
      <c r="R115" s="184"/>
      <c r="S115" s="184"/>
      <c r="T115" s="185"/>
      <c r="AT115" s="186" t="s">
        <v>143</v>
      </c>
      <c r="AU115" s="186" t="s">
        <v>87</v>
      </c>
      <c r="AV115" s="11" t="s">
        <v>87</v>
      </c>
      <c r="AW115" s="11" t="s">
        <v>41</v>
      </c>
      <c r="AX115" s="11" t="s">
        <v>22</v>
      </c>
      <c r="AY115" s="186" t="s">
        <v>132</v>
      </c>
    </row>
    <row r="116" spans="2:65" s="1" customFormat="1" ht="31.5" customHeight="1" x14ac:dyDescent="0.3">
      <c r="B116" s="161"/>
      <c r="C116" s="162" t="s">
        <v>181</v>
      </c>
      <c r="D116" s="162" t="s">
        <v>134</v>
      </c>
      <c r="E116" s="163" t="s">
        <v>182</v>
      </c>
      <c r="F116" s="164" t="s">
        <v>183</v>
      </c>
      <c r="G116" s="165" t="s">
        <v>176</v>
      </c>
      <c r="H116" s="166">
        <v>8.93</v>
      </c>
      <c r="I116" s="167"/>
      <c r="J116" s="168">
        <f>ROUND(I116*H116,2)</f>
        <v>0</v>
      </c>
      <c r="K116" s="164" t="s">
        <v>138</v>
      </c>
      <c r="L116" s="34"/>
      <c r="M116" s="169" t="s">
        <v>3</v>
      </c>
      <c r="N116" s="170" t="s">
        <v>49</v>
      </c>
      <c r="O116" s="35"/>
      <c r="P116" s="171">
        <f>O116*H116</f>
        <v>0</v>
      </c>
      <c r="Q116" s="171">
        <v>0</v>
      </c>
      <c r="R116" s="171">
        <f>Q116*H116</f>
        <v>0</v>
      </c>
      <c r="S116" s="171">
        <v>0</v>
      </c>
      <c r="T116" s="172">
        <f>S116*H116</f>
        <v>0</v>
      </c>
      <c r="AR116" s="17" t="s">
        <v>139</v>
      </c>
      <c r="AT116" s="17" t="s">
        <v>134</v>
      </c>
      <c r="AU116" s="17" t="s">
        <v>87</v>
      </c>
      <c r="AY116" s="17" t="s">
        <v>132</v>
      </c>
      <c r="BE116" s="173">
        <f>IF(N116="základní",J116,0)</f>
        <v>0</v>
      </c>
      <c r="BF116" s="173">
        <f>IF(N116="snížená",J116,0)</f>
        <v>0</v>
      </c>
      <c r="BG116" s="173">
        <f>IF(N116="zákl. přenesená",J116,0)</f>
        <v>0</v>
      </c>
      <c r="BH116" s="173">
        <f>IF(N116="sníž. přenesená",J116,0)</f>
        <v>0</v>
      </c>
      <c r="BI116" s="173">
        <f>IF(N116="nulová",J116,0)</f>
        <v>0</v>
      </c>
      <c r="BJ116" s="17" t="s">
        <v>22</v>
      </c>
      <c r="BK116" s="173">
        <f>ROUND(I116*H116,2)</f>
        <v>0</v>
      </c>
      <c r="BL116" s="17" t="s">
        <v>139</v>
      </c>
      <c r="BM116" s="17" t="s">
        <v>184</v>
      </c>
    </row>
    <row r="117" spans="2:65" s="1" customFormat="1" ht="192" x14ac:dyDescent="0.3">
      <c r="B117" s="34"/>
      <c r="D117" s="174" t="s">
        <v>141</v>
      </c>
      <c r="F117" s="175" t="s">
        <v>185</v>
      </c>
      <c r="I117" s="176"/>
      <c r="L117" s="34"/>
      <c r="M117" s="63"/>
      <c r="N117" s="35"/>
      <c r="O117" s="35"/>
      <c r="P117" s="35"/>
      <c r="Q117" s="35"/>
      <c r="R117" s="35"/>
      <c r="S117" s="35"/>
      <c r="T117" s="64"/>
      <c r="AT117" s="17" t="s">
        <v>141</v>
      </c>
      <c r="AU117" s="17" t="s">
        <v>87</v>
      </c>
    </row>
    <row r="118" spans="2:65" s="12" customFormat="1" ht="12" x14ac:dyDescent="0.3">
      <c r="B118" s="187"/>
      <c r="D118" s="174" t="s">
        <v>143</v>
      </c>
      <c r="E118" s="188" t="s">
        <v>3</v>
      </c>
      <c r="F118" s="189" t="s">
        <v>156</v>
      </c>
      <c r="H118" s="190" t="s">
        <v>3</v>
      </c>
      <c r="I118" s="191"/>
      <c r="L118" s="187"/>
      <c r="M118" s="192"/>
      <c r="N118" s="193"/>
      <c r="O118" s="193"/>
      <c r="P118" s="193"/>
      <c r="Q118" s="193"/>
      <c r="R118" s="193"/>
      <c r="S118" s="193"/>
      <c r="T118" s="194"/>
      <c r="AT118" s="190" t="s">
        <v>143</v>
      </c>
      <c r="AU118" s="190" t="s">
        <v>87</v>
      </c>
      <c r="AV118" s="12" t="s">
        <v>22</v>
      </c>
      <c r="AW118" s="12" t="s">
        <v>41</v>
      </c>
      <c r="AX118" s="12" t="s">
        <v>78</v>
      </c>
      <c r="AY118" s="190" t="s">
        <v>132</v>
      </c>
    </row>
    <row r="119" spans="2:65" s="11" customFormat="1" ht="12" x14ac:dyDescent="0.3">
      <c r="B119" s="177"/>
      <c r="D119" s="178" t="s">
        <v>143</v>
      </c>
      <c r="E119" s="179" t="s">
        <v>3</v>
      </c>
      <c r="F119" s="180" t="s">
        <v>186</v>
      </c>
      <c r="H119" s="181">
        <v>8.93</v>
      </c>
      <c r="I119" s="182"/>
      <c r="L119" s="177"/>
      <c r="M119" s="183"/>
      <c r="N119" s="184"/>
      <c r="O119" s="184"/>
      <c r="P119" s="184"/>
      <c r="Q119" s="184"/>
      <c r="R119" s="184"/>
      <c r="S119" s="184"/>
      <c r="T119" s="185"/>
      <c r="AT119" s="186" t="s">
        <v>143</v>
      </c>
      <c r="AU119" s="186" t="s">
        <v>87</v>
      </c>
      <c r="AV119" s="11" t="s">
        <v>87</v>
      </c>
      <c r="AW119" s="11" t="s">
        <v>41</v>
      </c>
      <c r="AX119" s="11" t="s">
        <v>22</v>
      </c>
      <c r="AY119" s="186" t="s">
        <v>132</v>
      </c>
    </row>
    <row r="120" spans="2:65" s="1" customFormat="1" ht="44.25" customHeight="1" x14ac:dyDescent="0.3">
      <c r="B120" s="161"/>
      <c r="C120" s="162" t="s">
        <v>187</v>
      </c>
      <c r="D120" s="162" t="s">
        <v>134</v>
      </c>
      <c r="E120" s="163" t="s">
        <v>188</v>
      </c>
      <c r="F120" s="164" t="s">
        <v>189</v>
      </c>
      <c r="G120" s="165" t="s">
        <v>176</v>
      </c>
      <c r="H120" s="166">
        <v>1.357</v>
      </c>
      <c r="I120" s="167"/>
      <c r="J120" s="168">
        <f>ROUND(I120*H120,2)</f>
        <v>0</v>
      </c>
      <c r="K120" s="164" t="s">
        <v>138</v>
      </c>
      <c r="L120" s="34"/>
      <c r="M120" s="169" t="s">
        <v>3</v>
      </c>
      <c r="N120" s="170" t="s">
        <v>49</v>
      </c>
      <c r="O120" s="35"/>
      <c r="P120" s="171">
        <f>O120*H120</f>
        <v>0</v>
      </c>
      <c r="Q120" s="171">
        <v>0</v>
      </c>
      <c r="R120" s="171">
        <f>Q120*H120</f>
        <v>0</v>
      </c>
      <c r="S120" s="171">
        <v>0</v>
      </c>
      <c r="T120" s="172">
        <f>S120*H120</f>
        <v>0</v>
      </c>
      <c r="AR120" s="17" t="s">
        <v>139</v>
      </c>
      <c r="AT120" s="17" t="s">
        <v>134</v>
      </c>
      <c r="AU120" s="17" t="s">
        <v>87</v>
      </c>
      <c r="AY120" s="17" t="s">
        <v>132</v>
      </c>
      <c r="BE120" s="173">
        <f>IF(N120="základní",J120,0)</f>
        <v>0</v>
      </c>
      <c r="BF120" s="173">
        <f>IF(N120="snížená",J120,0)</f>
        <v>0</v>
      </c>
      <c r="BG120" s="173">
        <f>IF(N120="zákl. přenesená",J120,0)</f>
        <v>0</v>
      </c>
      <c r="BH120" s="173">
        <f>IF(N120="sníž. přenesená",J120,0)</f>
        <v>0</v>
      </c>
      <c r="BI120" s="173">
        <f>IF(N120="nulová",J120,0)</f>
        <v>0</v>
      </c>
      <c r="BJ120" s="17" t="s">
        <v>22</v>
      </c>
      <c r="BK120" s="173">
        <f>ROUND(I120*H120,2)</f>
        <v>0</v>
      </c>
      <c r="BL120" s="17" t="s">
        <v>139</v>
      </c>
      <c r="BM120" s="17" t="s">
        <v>190</v>
      </c>
    </row>
    <row r="121" spans="2:65" s="1" customFormat="1" ht="192" x14ac:dyDescent="0.3">
      <c r="B121" s="34"/>
      <c r="D121" s="174" t="s">
        <v>141</v>
      </c>
      <c r="F121" s="175" t="s">
        <v>191</v>
      </c>
      <c r="I121" s="176"/>
      <c r="L121" s="34"/>
      <c r="M121" s="63"/>
      <c r="N121" s="35"/>
      <c r="O121" s="35"/>
      <c r="P121" s="35"/>
      <c r="Q121" s="35"/>
      <c r="R121" s="35"/>
      <c r="S121" s="35"/>
      <c r="T121" s="64"/>
      <c r="AT121" s="17" t="s">
        <v>141</v>
      </c>
      <c r="AU121" s="17" t="s">
        <v>87</v>
      </c>
    </row>
    <row r="122" spans="2:65" s="11" customFormat="1" ht="12" x14ac:dyDescent="0.3">
      <c r="B122" s="177"/>
      <c r="D122" s="178" t="s">
        <v>143</v>
      </c>
      <c r="E122" s="179" t="s">
        <v>3</v>
      </c>
      <c r="F122" s="180" t="s">
        <v>192</v>
      </c>
      <c r="H122" s="181">
        <v>1.357</v>
      </c>
      <c r="I122" s="182"/>
      <c r="L122" s="177"/>
      <c r="M122" s="183"/>
      <c r="N122" s="184"/>
      <c r="O122" s="184"/>
      <c r="P122" s="184"/>
      <c r="Q122" s="184"/>
      <c r="R122" s="184"/>
      <c r="S122" s="184"/>
      <c r="T122" s="185"/>
      <c r="AT122" s="186" t="s">
        <v>143</v>
      </c>
      <c r="AU122" s="186" t="s">
        <v>87</v>
      </c>
      <c r="AV122" s="11" t="s">
        <v>87</v>
      </c>
      <c r="AW122" s="11" t="s">
        <v>41</v>
      </c>
      <c r="AX122" s="11" t="s">
        <v>22</v>
      </c>
      <c r="AY122" s="186" t="s">
        <v>132</v>
      </c>
    </row>
    <row r="123" spans="2:65" s="1" customFormat="1" ht="31.5" customHeight="1" x14ac:dyDescent="0.3">
      <c r="B123" s="161"/>
      <c r="C123" s="162" t="s">
        <v>27</v>
      </c>
      <c r="D123" s="162" t="s">
        <v>134</v>
      </c>
      <c r="E123" s="163" t="s">
        <v>193</v>
      </c>
      <c r="F123" s="164" t="s">
        <v>194</v>
      </c>
      <c r="G123" s="165" t="s">
        <v>176</v>
      </c>
      <c r="H123" s="166">
        <v>1.357</v>
      </c>
      <c r="I123" s="167"/>
      <c r="J123" s="168">
        <f>ROUND(I123*H123,2)</f>
        <v>0</v>
      </c>
      <c r="K123" s="164" t="s">
        <v>138</v>
      </c>
      <c r="L123" s="34"/>
      <c r="M123" s="169" t="s">
        <v>3</v>
      </c>
      <c r="N123" s="170" t="s">
        <v>49</v>
      </c>
      <c r="O123" s="35"/>
      <c r="P123" s="171">
        <f>O123*H123</f>
        <v>0</v>
      </c>
      <c r="Q123" s="171">
        <v>0</v>
      </c>
      <c r="R123" s="171">
        <f>Q123*H123</f>
        <v>0</v>
      </c>
      <c r="S123" s="171">
        <v>0</v>
      </c>
      <c r="T123" s="172">
        <f>S123*H123</f>
        <v>0</v>
      </c>
      <c r="AR123" s="17" t="s">
        <v>139</v>
      </c>
      <c r="AT123" s="17" t="s">
        <v>134</v>
      </c>
      <c r="AU123" s="17" t="s">
        <v>87</v>
      </c>
      <c r="AY123" s="17" t="s">
        <v>132</v>
      </c>
      <c r="BE123" s="173">
        <f>IF(N123="základní",J123,0)</f>
        <v>0</v>
      </c>
      <c r="BF123" s="173">
        <f>IF(N123="snížená",J123,0)</f>
        <v>0</v>
      </c>
      <c r="BG123" s="173">
        <f>IF(N123="zákl. přenesená",J123,0)</f>
        <v>0</v>
      </c>
      <c r="BH123" s="173">
        <f>IF(N123="sníž. přenesená",J123,0)</f>
        <v>0</v>
      </c>
      <c r="BI123" s="173">
        <f>IF(N123="nulová",J123,0)</f>
        <v>0</v>
      </c>
      <c r="BJ123" s="17" t="s">
        <v>22</v>
      </c>
      <c r="BK123" s="173">
        <f>ROUND(I123*H123,2)</f>
        <v>0</v>
      </c>
      <c r="BL123" s="17" t="s">
        <v>139</v>
      </c>
      <c r="BM123" s="17" t="s">
        <v>195</v>
      </c>
    </row>
    <row r="124" spans="2:65" s="1" customFormat="1" ht="144" x14ac:dyDescent="0.3">
      <c r="B124" s="34"/>
      <c r="D124" s="174" t="s">
        <v>141</v>
      </c>
      <c r="F124" s="175" t="s">
        <v>196</v>
      </c>
      <c r="I124" s="176"/>
      <c r="L124" s="34"/>
      <c r="M124" s="63"/>
      <c r="N124" s="35"/>
      <c r="O124" s="35"/>
      <c r="P124" s="35"/>
      <c r="Q124" s="35"/>
      <c r="R124" s="35"/>
      <c r="S124" s="35"/>
      <c r="T124" s="64"/>
      <c r="AT124" s="17" t="s">
        <v>141</v>
      </c>
      <c r="AU124" s="17" t="s">
        <v>87</v>
      </c>
    </row>
    <row r="125" spans="2:65" s="11" customFormat="1" ht="12" x14ac:dyDescent="0.3">
      <c r="B125" s="177"/>
      <c r="D125" s="178" t="s">
        <v>143</v>
      </c>
      <c r="E125" s="179" t="s">
        <v>3</v>
      </c>
      <c r="F125" s="180" t="s">
        <v>192</v>
      </c>
      <c r="H125" s="181">
        <v>1.357</v>
      </c>
      <c r="I125" s="182"/>
      <c r="L125" s="177"/>
      <c r="M125" s="183"/>
      <c r="N125" s="184"/>
      <c r="O125" s="184"/>
      <c r="P125" s="184"/>
      <c r="Q125" s="184"/>
      <c r="R125" s="184"/>
      <c r="S125" s="184"/>
      <c r="T125" s="185"/>
      <c r="AT125" s="186" t="s">
        <v>143</v>
      </c>
      <c r="AU125" s="186" t="s">
        <v>87</v>
      </c>
      <c r="AV125" s="11" t="s">
        <v>87</v>
      </c>
      <c r="AW125" s="11" t="s">
        <v>41</v>
      </c>
      <c r="AX125" s="11" t="s">
        <v>22</v>
      </c>
      <c r="AY125" s="186" t="s">
        <v>132</v>
      </c>
    </row>
    <row r="126" spans="2:65" s="1" customFormat="1" ht="31.5" customHeight="1" x14ac:dyDescent="0.3">
      <c r="B126" s="161"/>
      <c r="C126" s="162" t="s">
        <v>197</v>
      </c>
      <c r="D126" s="162" t="s">
        <v>134</v>
      </c>
      <c r="E126" s="163" t="s">
        <v>198</v>
      </c>
      <c r="F126" s="164" t="s">
        <v>199</v>
      </c>
      <c r="G126" s="165" t="s">
        <v>153</v>
      </c>
      <c r="H126" s="166">
        <v>9.048</v>
      </c>
      <c r="I126" s="167"/>
      <c r="J126" s="168">
        <f>ROUND(I126*H126,2)</f>
        <v>0</v>
      </c>
      <c r="K126" s="164" t="s">
        <v>138</v>
      </c>
      <c r="L126" s="34"/>
      <c r="M126" s="169" t="s">
        <v>3</v>
      </c>
      <c r="N126" s="170" t="s">
        <v>49</v>
      </c>
      <c r="O126" s="35"/>
      <c r="P126" s="171">
        <f>O126*H126</f>
        <v>0</v>
      </c>
      <c r="Q126" s="171">
        <v>0</v>
      </c>
      <c r="R126" s="171">
        <f>Q126*H126</f>
        <v>0</v>
      </c>
      <c r="S126" s="171">
        <v>0</v>
      </c>
      <c r="T126" s="172">
        <f>S126*H126</f>
        <v>0</v>
      </c>
      <c r="AR126" s="17" t="s">
        <v>139</v>
      </c>
      <c r="AT126" s="17" t="s">
        <v>134</v>
      </c>
      <c r="AU126" s="17" t="s">
        <v>87</v>
      </c>
      <c r="AY126" s="17" t="s">
        <v>132</v>
      </c>
      <c r="BE126" s="173">
        <f>IF(N126="základní",J126,0)</f>
        <v>0</v>
      </c>
      <c r="BF126" s="173">
        <f>IF(N126="snížená",J126,0)</f>
        <v>0</v>
      </c>
      <c r="BG126" s="173">
        <f>IF(N126="zákl. přenesená",J126,0)</f>
        <v>0</v>
      </c>
      <c r="BH126" s="173">
        <f>IF(N126="sníž. přenesená",J126,0)</f>
        <v>0</v>
      </c>
      <c r="BI126" s="173">
        <f>IF(N126="nulová",J126,0)</f>
        <v>0</v>
      </c>
      <c r="BJ126" s="17" t="s">
        <v>22</v>
      </c>
      <c r="BK126" s="173">
        <f>ROUND(I126*H126,2)</f>
        <v>0</v>
      </c>
      <c r="BL126" s="17" t="s">
        <v>139</v>
      </c>
      <c r="BM126" s="17" t="s">
        <v>200</v>
      </c>
    </row>
    <row r="127" spans="2:65" s="1" customFormat="1" ht="108" x14ac:dyDescent="0.3">
      <c r="B127" s="34"/>
      <c r="D127" s="174" t="s">
        <v>141</v>
      </c>
      <c r="F127" s="175" t="s">
        <v>201</v>
      </c>
      <c r="I127" s="176"/>
      <c r="L127" s="34"/>
      <c r="M127" s="63"/>
      <c r="N127" s="35"/>
      <c r="O127" s="35"/>
      <c r="P127" s="35"/>
      <c r="Q127" s="35"/>
      <c r="R127" s="35"/>
      <c r="S127" s="35"/>
      <c r="T127" s="64"/>
      <c r="AT127" s="17" t="s">
        <v>141</v>
      </c>
      <c r="AU127" s="17" t="s">
        <v>87</v>
      </c>
    </row>
    <row r="128" spans="2:65" s="12" customFormat="1" ht="12" x14ac:dyDescent="0.3">
      <c r="B128" s="187"/>
      <c r="D128" s="174" t="s">
        <v>143</v>
      </c>
      <c r="E128" s="188" t="s">
        <v>3</v>
      </c>
      <c r="F128" s="189" t="s">
        <v>202</v>
      </c>
      <c r="H128" s="190" t="s">
        <v>3</v>
      </c>
      <c r="I128" s="191"/>
      <c r="L128" s="187"/>
      <c r="M128" s="192"/>
      <c r="N128" s="193"/>
      <c r="O128" s="193"/>
      <c r="P128" s="193"/>
      <c r="Q128" s="193"/>
      <c r="R128" s="193"/>
      <c r="S128" s="193"/>
      <c r="T128" s="194"/>
      <c r="AT128" s="190" t="s">
        <v>143</v>
      </c>
      <c r="AU128" s="190" t="s">
        <v>87</v>
      </c>
      <c r="AV128" s="12" t="s">
        <v>22</v>
      </c>
      <c r="AW128" s="12" t="s">
        <v>41</v>
      </c>
      <c r="AX128" s="12" t="s">
        <v>78</v>
      </c>
      <c r="AY128" s="190" t="s">
        <v>132</v>
      </c>
    </row>
    <row r="129" spans="2:65" s="11" customFormat="1" ht="12" x14ac:dyDescent="0.3">
      <c r="B129" s="177"/>
      <c r="D129" s="178" t="s">
        <v>143</v>
      </c>
      <c r="E129" s="179" t="s">
        <v>3</v>
      </c>
      <c r="F129" s="180" t="s">
        <v>203</v>
      </c>
      <c r="H129" s="181">
        <v>9.048</v>
      </c>
      <c r="I129" s="182"/>
      <c r="L129" s="177"/>
      <c r="M129" s="183"/>
      <c r="N129" s="184"/>
      <c r="O129" s="184"/>
      <c r="P129" s="184"/>
      <c r="Q129" s="184"/>
      <c r="R129" s="184"/>
      <c r="S129" s="184"/>
      <c r="T129" s="185"/>
      <c r="AT129" s="186" t="s">
        <v>143</v>
      </c>
      <c r="AU129" s="186" t="s">
        <v>87</v>
      </c>
      <c r="AV129" s="11" t="s">
        <v>87</v>
      </c>
      <c r="AW129" s="11" t="s">
        <v>41</v>
      </c>
      <c r="AX129" s="11" t="s">
        <v>22</v>
      </c>
      <c r="AY129" s="186" t="s">
        <v>132</v>
      </c>
    </row>
    <row r="130" spans="2:65" s="1" customFormat="1" ht="22.5" customHeight="1" x14ac:dyDescent="0.3">
      <c r="B130" s="161"/>
      <c r="C130" s="196" t="s">
        <v>204</v>
      </c>
      <c r="D130" s="196" t="s">
        <v>205</v>
      </c>
      <c r="E130" s="197" t="s">
        <v>206</v>
      </c>
      <c r="F130" s="198" t="s">
        <v>207</v>
      </c>
      <c r="G130" s="199" t="s">
        <v>208</v>
      </c>
      <c r="H130" s="200">
        <v>0.13600000000000001</v>
      </c>
      <c r="I130" s="201"/>
      <c r="J130" s="202">
        <f>ROUND(I130*H130,2)</f>
        <v>0</v>
      </c>
      <c r="K130" s="198" t="s">
        <v>138</v>
      </c>
      <c r="L130" s="203"/>
      <c r="M130" s="204" t="s">
        <v>3</v>
      </c>
      <c r="N130" s="205" t="s">
        <v>49</v>
      </c>
      <c r="O130" s="35"/>
      <c r="P130" s="171">
        <f>O130*H130</f>
        <v>0</v>
      </c>
      <c r="Q130" s="171">
        <v>1E-3</v>
      </c>
      <c r="R130" s="171">
        <f>Q130*H130</f>
        <v>1.3600000000000003E-4</v>
      </c>
      <c r="S130" s="171">
        <v>0</v>
      </c>
      <c r="T130" s="172">
        <f>S130*H130</f>
        <v>0</v>
      </c>
      <c r="AR130" s="17" t="s">
        <v>181</v>
      </c>
      <c r="AT130" s="17" t="s">
        <v>205</v>
      </c>
      <c r="AU130" s="17" t="s">
        <v>87</v>
      </c>
      <c r="AY130" s="17" t="s">
        <v>132</v>
      </c>
      <c r="BE130" s="173">
        <f>IF(N130="základní",J130,0)</f>
        <v>0</v>
      </c>
      <c r="BF130" s="173">
        <f>IF(N130="snížená",J130,0)</f>
        <v>0</v>
      </c>
      <c r="BG130" s="173">
        <f>IF(N130="zákl. přenesená",J130,0)</f>
        <v>0</v>
      </c>
      <c r="BH130" s="173">
        <f>IF(N130="sníž. přenesená",J130,0)</f>
        <v>0</v>
      </c>
      <c r="BI130" s="173">
        <f>IF(N130="nulová",J130,0)</f>
        <v>0</v>
      </c>
      <c r="BJ130" s="17" t="s">
        <v>22</v>
      </c>
      <c r="BK130" s="173">
        <f>ROUND(I130*H130,2)</f>
        <v>0</v>
      </c>
      <c r="BL130" s="17" t="s">
        <v>139</v>
      </c>
      <c r="BM130" s="17" t="s">
        <v>209</v>
      </c>
    </row>
    <row r="131" spans="2:65" s="11" customFormat="1" ht="12" x14ac:dyDescent="0.3">
      <c r="B131" s="177"/>
      <c r="D131" s="178" t="s">
        <v>143</v>
      </c>
      <c r="F131" s="180" t="s">
        <v>210</v>
      </c>
      <c r="H131" s="181">
        <v>0.13600000000000001</v>
      </c>
      <c r="I131" s="182"/>
      <c r="L131" s="177"/>
      <c r="M131" s="183"/>
      <c r="N131" s="184"/>
      <c r="O131" s="184"/>
      <c r="P131" s="184"/>
      <c r="Q131" s="184"/>
      <c r="R131" s="184"/>
      <c r="S131" s="184"/>
      <c r="T131" s="185"/>
      <c r="AT131" s="186" t="s">
        <v>143</v>
      </c>
      <c r="AU131" s="186" t="s">
        <v>87</v>
      </c>
      <c r="AV131" s="11" t="s">
        <v>87</v>
      </c>
      <c r="AW131" s="11" t="s">
        <v>4</v>
      </c>
      <c r="AX131" s="11" t="s">
        <v>22</v>
      </c>
      <c r="AY131" s="186" t="s">
        <v>132</v>
      </c>
    </row>
    <row r="132" spans="2:65" s="1" customFormat="1" ht="31.5" customHeight="1" x14ac:dyDescent="0.3">
      <c r="B132" s="161"/>
      <c r="C132" s="162" t="s">
        <v>211</v>
      </c>
      <c r="D132" s="162" t="s">
        <v>134</v>
      </c>
      <c r="E132" s="163" t="s">
        <v>212</v>
      </c>
      <c r="F132" s="164" t="s">
        <v>213</v>
      </c>
      <c r="G132" s="165" t="s">
        <v>153</v>
      </c>
      <c r="H132" s="166">
        <v>9.048</v>
      </c>
      <c r="I132" s="167"/>
      <c r="J132" s="168">
        <f>ROUND(I132*H132,2)</f>
        <v>0</v>
      </c>
      <c r="K132" s="164" t="s">
        <v>138</v>
      </c>
      <c r="L132" s="34"/>
      <c r="M132" s="169" t="s">
        <v>3</v>
      </c>
      <c r="N132" s="170" t="s">
        <v>49</v>
      </c>
      <c r="O132" s="35"/>
      <c r="P132" s="171">
        <f>O132*H132</f>
        <v>0</v>
      </c>
      <c r="Q132" s="171">
        <v>0</v>
      </c>
      <c r="R132" s="171">
        <f>Q132*H132</f>
        <v>0</v>
      </c>
      <c r="S132" s="171">
        <v>0</v>
      </c>
      <c r="T132" s="172">
        <f>S132*H132</f>
        <v>0</v>
      </c>
      <c r="AR132" s="17" t="s">
        <v>139</v>
      </c>
      <c r="AT132" s="17" t="s">
        <v>134</v>
      </c>
      <c r="AU132" s="17" t="s">
        <v>87</v>
      </c>
      <c r="AY132" s="17" t="s">
        <v>132</v>
      </c>
      <c r="BE132" s="173">
        <f>IF(N132="základní",J132,0)</f>
        <v>0</v>
      </c>
      <c r="BF132" s="173">
        <f>IF(N132="snížená",J132,0)</f>
        <v>0</v>
      </c>
      <c r="BG132" s="173">
        <f>IF(N132="zákl. přenesená",J132,0)</f>
        <v>0</v>
      </c>
      <c r="BH132" s="173">
        <f>IF(N132="sníž. přenesená",J132,0)</f>
        <v>0</v>
      </c>
      <c r="BI132" s="173">
        <f>IF(N132="nulová",J132,0)</f>
        <v>0</v>
      </c>
      <c r="BJ132" s="17" t="s">
        <v>22</v>
      </c>
      <c r="BK132" s="173">
        <f>ROUND(I132*H132,2)</f>
        <v>0</v>
      </c>
      <c r="BL132" s="17" t="s">
        <v>139</v>
      </c>
      <c r="BM132" s="17" t="s">
        <v>214</v>
      </c>
    </row>
    <row r="133" spans="2:65" s="1" customFormat="1" ht="108" x14ac:dyDescent="0.3">
      <c r="B133" s="34"/>
      <c r="D133" s="174" t="s">
        <v>141</v>
      </c>
      <c r="F133" s="175" t="s">
        <v>215</v>
      </c>
      <c r="I133" s="176"/>
      <c r="L133" s="34"/>
      <c r="M133" s="63"/>
      <c r="N133" s="35"/>
      <c r="O133" s="35"/>
      <c r="P133" s="35"/>
      <c r="Q133" s="35"/>
      <c r="R133" s="35"/>
      <c r="S133" s="35"/>
      <c r="T133" s="64"/>
      <c r="AT133" s="17" t="s">
        <v>141</v>
      </c>
      <c r="AU133" s="17" t="s">
        <v>87</v>
      </c>
    </row>
    <row r="134" spans="2:65" s="12" customFormat="1" ht="12" x14ac:dyDescent="0.3">
      <c r="B134" s="187"/>
      <c r="D134" s="174" t="s">
        <v>143</v>
      </c>
      <c r="E134" s="188" t="s">
        <v>3</v>
      </c>
      <c r="F134" s="189" t="s">
        <v>202</v>
      </c>
      <c r="H134" s="190" t="s">
        <v>3</v>
      </c>
      <c r="I134" s="191"/>
      <c r="L134" s="187"/>
      <c r="M134" s="192"/>
      <c r="N134" s="193"/>
      <c r="O134" s="193"/>
      <c r="P134" s="193"/>
      <c r="Q134" s="193"/>
      <c r="R134" s="193"/>
      <c r="S134" s="193"/>
      <c r="T134" s="194"/>
      <c r="AT134" s="190" t="s">
        <v>143</v>
      </c>
      <c r="AU134" s="190" t="s">
        <v>87</v>
      </c>
      <c r="AV134" s="12" t="s">
        <v>22</v>
      </c>
      <c r="AW134" s="12" t="s">
        <v>41</v>
      </c>
      <c r="AX134" s="12" t="s">
        <v>78</v>
      </c>
      <c r="AY134" s="190" t="s">
        <v>132</v>
      </c>
    </row>
    <row r="135" spans="2:65" s="11" customFormat="1" ht="12" x14ac:dyDescent="0.3">
      <c r="B135" s="177"/>
      <c r="D135" s="174" t="s">
        <v>143</v>
      </c>
      <c r="E135" s="186" t="s">
        <v>3</v>
      </c>
      <c r="F135" s="206" t="s">
        <v>203</v>
      </c>
      <c r="H135" s="207">
        <v>9.048</v>
      </c>
      <c r="I135" s="182"/>
      <c r="L135" s="177"/>
      <c r="M135" s="183"/>
      <c r="N135" s="184"/>
      <c r="O135" s="184"/>
      <c r="P135" s="184"/>
      <c r="Q135" s="184"/>
      <c r="R135" s="184"/>
      <c r="S135" s="184"/>
      <c r="T135" s="185"/>
      <c r="AT135" s="186" t="s">
        <v>143</v>
      </c>
      <c r="AU135" s="186" t="s">
        <v>87</v>
      </c>
      <c r="AV135" s="11" t="s">
        <v>87</v>
      </c>
      <c r="AW135" s="11" t="s">
        <v>41</v>
      </c>
      <c r="AX135" s="11" t="s">
        <v>22</v>
      </c>
      <c r="AY135" s="186" t="s">
        <v>132</v>
      </c>
    </row>
    <row r="136" spans="2:65" s="10" customFormat="1" ht="29.85" customHeight="1" x14ac:dyDescent="0.35">
      <c r="B136" s="147"/>
      <c r="D136" s="158" t="s">
        <v>77</v>
      </c>
      <c r="E136" s="159" t="s">
        <v>87</v>
      </c>
      <c r="F136" s="159" t="s">
        <v>216</v>
      </c>
      <c r="I136" s="150"/>
      <c r="J136" s="160">
        <f>BK136</f>
        <v>0</v>
      </c>
      <c r="L136" s="147"/>
      <c r="M136" s="152"/>
      <c r="N136" s="153"/>
      <c r="O136" s="153"/>
      <c r="P136" s="154">
        <f>SUM(P137:P154)</f>
        <v>0</v>
      </c>
      <c r="Q136" s="153"/>
      <c r="R136" s="154">
        <f>SUM(R137:R154)</f>
        <v>6.6903841399999999</v>
      </c>
      <c r="S136" s="153"/>
      <c r="T136" s="155">
        <f>SUM(T137:T154)</f>
        <v>0</v>
      </c>
      <c r="AR136" s="148" t="s">
        <v>22</v>
      </c>
      <c r="AT136" s="156" t="s">
        <v>77</v>
      </c>
      <c r="AU136" s="156" t="s">
        <v>22</v>
      </c>
      <c r="AY136" s="148" t="s">
        <v>132</v>
      </c>
      <c r="BK136" s="157">
        <f>SUM(BK137:BK154)</f>
        <v>0</v>
      </c>
    </row>
    <row r="137" spans="2:65" s="1" customFormat="1" ht="31.5" customHeight="1" x14ac:dyDescent="0.3">
      <c r="B137" s="161"/>
      <c r="C137" s="162" t="s">
        <v>217</v>
      </c>
      <c r="D137" s="162" t="s">
        <v>134</v>
      </c>
      <c r="E137" s="163" t="s">
        <v>218</v>
      </c>
      <c r="F137" s="164" t="s">
        <v>219</v>
      </c>
      <c r="G137" s="165" t="s">
        <v>165</v>
      </c>
      <c r="H137" s="166">
        <v>225.374</v>
      </c>
      <c r="I137" s="167"/>
      <c r="J137" s="168">
        <f>ROUND(I137*H137,2)</f>
        <v>0</v>
      </c>
      <c r="K137" s="164" t="s">
        <v>138</v>
      </c>
      <c r="L137" s="34"/>
      <c r="M137" s="169" t="s">
        <v>3</v>
      </c>
      <c r="N137" s="170" t="s">
        <v>49</v>
      </c>
      <c r="O137" s="35"/>
      <c r="P137" s="171">
        <f>O137*H137</f>
        <v>0</v>
      </c>
      <c r="Q137" s="171">
        <v>1.1E-4</v>
      </c>
      <c r="R137" s="171">
        <f>Q137*H137</f>
        <v>2.479114E-2</v>
      </c>
      <c r="S137" s="171">
        <v>0</v>
      </c>
      <c r="T137" s="172">
        <f>S137*H137</f>
        <v>0</v>
      </c>
      <c r="AR137" s="17" t="s">
        <v>139</v>
      </c>
      <c r="AT137" s="17" t="s">
        <v>134</v>
      </c>
      <c r="AU137" s="17" t="s">
        <v>87</v>
      </c>
      <c r="AY137" s="17" t="s">
        <v>132</v>
      </c>
      <c r="BE137" s="173">
        <f>IF(N137="základní",J137,0)</f>
        <v>0</v>
      </c>
      <c r="BF137" s="173">
        <f>IF(N137="snížená",J137,0)</f>
        <v>0</v>
      </c>
      <c r="BG137" s="173">
        <f>IF(N137="zákl. přenesená",J137,0)</f>
        <v>0</v>
      </c>
      <c r="BH137" s="173">
        <f>IF(N137="sníž. přenesená",J137,0)</f>
        <v>0</v>
      </c>
      <c r="BI137" s="173">
        <f>IF(N137="nulová",J137,0)</f>
        <v>0</v>
      </c>
      <c r="BJ137" s="17" t="s">
        <v>22</v>
      </c>
      <c r="BK137" s="173">
        <f>ROUND(I137*H137,2)</f>
        <v>0</v>
      </c>
      <c r="BL137" s="17" t="s">
        <v>139</v>
      </c>
      <c r="BM137" s="17" t="s">
        <v>220</v>
      </c>
    </row>
    <row r="138" spans="2:65" s="11" customFormat="1" ht="12" x14ac:dyDescent="0.3">
      <c r="B138" s="177"/>
      <c r="D138" s="178" t="s">
        <v>143</v>
      </c>
      <c r="E138" s="179" t="s">
        <v>3</v>
      </c>
      <c r="F138" s="180" t="s">
        <v>221</v>
      </c>
      <c r="H138" s="181">
        <v>225.374</v>
      </c>
      <c r="I138" s="182"/>
      <c r="L138" s="177"/>
      <c r="M138" s="183"/>
      <c r="N138" s="184"/>
      <c r="O138" s="184"/>
      <c r="P138" s="184"/>
      <c r="Q138" s="184"/>
      <c r="R138" s="184"/>
      <c r="S138" s="184"/>
      <c r="T138" s="185"/>
      <c r="AT138" s="186" t="s">
        <v>143</v>
      </c>
      <c r="AU138" s="186" t="s">
        <v>87</v>
      </c>
      <c r="AV138" s="11" t="s">
        <v>87</v>
      </c>
      <c r="AW138" s="11" t="s">
        <v>41</v>
      </c>
      <c r="AX138" s="11" t="s">
        <v>22</v>
      </c>
      <c r="AY138" s="186" t="s">
        <v>132</v>
      </c>
    </row>
    <row r="139" spans="2:65" s="1" customFormat="1" ht="31.5" customHeight="1" x14ac:dyDescent="0.3">
      <c r="B139" s="161"/>
      <c r="C139" s="162" t="s">
        <v>9</v>
      </c>
      <c r="D139" s="162" t="s">
        <v>134</v>
      </c>
      <c r="E139" s="163" t="s">
        <v>222</v>
      </c>
      <c r="F139" s="164" t="s">
        <v>223</v>
      </c>
      <c r="G139" s="165" t="s">
        <v>176</v>
      </c>
      <c r="H139" s="166">
        <v>15.234999999999999</v>
      </c>
      <c r="I139" s="167"/>
      <c r="J139" s="168">
        <f>ROUND(I139*H139,2)</f>
        <v>0</v>
      </c>
      <c r="K139" s="164" t="s">
        <v>138</v>
      </c>
      <c r="L139" s="34"/>
      <c r="M139" s="169" t="s">
        <v>3</v>
      </c>
      <c r="N139" s="170" t="s">
        <v>49</v>
      </c>
      <c r="O139" s="35"/>
      <c r="P139" s="171">
        <f>O139*H139</f>
        <v>0</v>
      </c>
      <c r="Q139" s="171">
        <v>0</v>
      </c>
      <c r="R139" s="171">
        <f>Q139*H139</f>
        <v>0</v>
      </c>
      <c r="S139" s="171">
        <v>0</v>
      </c>
      <c r="T139" s="172">
        <f>S139*H139</f>
        <v>0</v>
      </c>
      <c r="AR139" s="17" t="s">
        <v>139</v>
      </c>
      <c r="AT139" s="17" t="s">
        <v>134</v>
      </c>
      <c r="AU139" s="17" t="s">
        <v>87</v>
      </c>
      <c r="AY139" s="17" t="s">
        <v>132</v>
      </c>
      <c r="BE139" s="173">
        <f>IF(N139="základní",J139,0)</f>
        <v>0</v>
      </c>
      <c r="BF139" s="173">
        <f>IF(N139="snížená",J139,0)</f>
        <v>0</v>
      </c>
      <c r="BG139" s="173">
        <f>IF(N139="zákl. přenesená",J139,0)</f>
        <v>0</v>
      </c>
      <c r="BH139" s="173">
        <f>IF(N139="sníž. přenesená",J139,0)</f>
        <v>0</v>
      </c>
      <c r="BI139" s="173">
        <f>IF(N139="nulová",J139,0)</f>
        <v>0</v>
      </c>
      <c r="BJ139" s="17" t="s">
        <v>22</v>
      </c>
      <c r="BK139" s="173">
        <f>ROUND(I139*H139,2)</f>
        <v>0</v>
      </c>
      <c r="BL139" s="17" t="s">
        <v>139</v>
      </c>
      <c r="BM139" s="17" t="s">
        <v>224</v>
      </c>
    </row>
    <row r="140" spans="2:65" s="1" customFormat="1" ht="96" x14ac:dyDescent="0.3">
      <c r="B140" s="34"/>
      <c r="D140" s="174" t="s">
        <v>141</v>
      </c>
      <c r="F140" s="175" t="s">
        <v>225</v>
      </c>
      <c r="I140" s="176"/>
      <c r="L140" s="34"/>
      <c r="M140" s="63"/>
      <c r="N140" s="35"/>
      <c r="O140" s="35"/>
      <c r="P140" s="35"/>
      <c r="Q140" s="35"/>
      <c r="R140" s="35"/>
      <c r="S140" s="35"/>
      <c r="T140" s="64"/>
      <c r="AT140" s="17" t="s">
        <v>141</v>
      </c>
      <c r="AU140" s="17" t="s">
        <v>87</v>
      </c>
    </row>
    <row r="141" spans="2:65" s="11" customFormat="1" ht="12" x14ac:dyDescent="0.3">
      <c r="B141" s="177"/>
      <c r="D141" s="178" t="s">
        <v>143</v>
      </c>
      <c r="E141" s="179" t="s">
        <v>3</v>
      </c>
      <c r="F141" s="180" t="s">
        <v>226</v>
      </c>
      <c r="H141" s="181">
        <v>15.234999999999999</v>
      </c>
      <c r="I141" s="182"/>
      <c r="L141" s="177"/>
      <c r="M141" s="183"/>
      <c r="N141" s="184"/>
      <c r="O141" s="184"/>
      <c r="P141" s="184"/>
      <c r="Q141" s="184"/>
      <c r="R141" s="184"/>
      <c r="S141" s="184"/>
      <c r="T141" s="185"/>
      <c r="AT141" s="186" t="s">
        <v>143</v>
      </c>
      <c r="AU141" s="186" t="s">
        <v>87</v>
      </c>
      <c r="AV141" s="11" t="s">
        <v>87</v>
      </c>
      <c r="AW141" s="11" t="s">
        <v>41</v>
      </c>
      <c r="AX141" s="11" t="s">
        <v>22</v>
      </c>
      <c r="AY141" s="186" t="s">
        <v>132</v>
      </c>
    </row>
    <row r="142" spans="2:65" s="1" customFormat="1" ht="31.5" customHeight="1" x14ac:dyDescent="0.3">
      <c r="B142" s="161"/>
      <c r="C142" s="162" t="s">
        <v>227</v>
      </c>
      <c r="D142" s="162" t="s">
        <v>134</v>
      </c>
      <c r="E142" s="163" t="s">
        <v>228</v>
      </c>
      <c r="F142" s="164" t="s">
        <v>229</v>
      </c>
      <c r="G142" s="165" t="s">
        <v>230</v>
      </c>
      <c r="H142" s="166">
        <v>0.221</v>
      </c>
      <c r="I142" s="167"/>
      <c r="J142" s="168">
        <f>ROUND(I142*H142,2)</f>
        <v>0</v>
      </c>
      <c r="K142" s="164" t="s">
        <v>138</v>
      </c>
      <c r="L142" s="34"/>
      <c r="M142" s="169" t="s">
        <v>3</v>
      </c>
      <c r="N142" s="170" t="s">
        <v>49</v>
      </c>
      <c r="O142" s="35"/>
      <c r="P142" s="171">
        <f>O142*H142</f>
        <v>0</v>
      </c>
      <c r="Q142" s="171">
        <v>1.0509999999999999</v>
      </c>
      <c r="R142" s="171">
        <f>Q142*H142</f>
        <v>0.23227099999999998</v>
      </c>
      <c r="S142" s="171">
        <v>0</v>
      </c>
      <c r="T142" s="172">
        <f>S142*H142</f>
        <v>0</v>
      </c>
      <c r="AR142" s="17" t="s">
        <v>139</v>
      </c>
      <c r="AT142" s="17" t="s">
        <v>134</v>
      </c>
      <c r="AU142" s="17" t="s">
        <v>87</v>
      </c>
      <c r="AY142" s="17" t="s">
        <v>132</v>
      </c>
      <c r="BE142" s="173">
        <f>IF(N142="základní",J142,0)</f>
        <v>0</v>
      </c>
      <c r="BF142" s="173">
        <f>IF(N142="snížená",J142,0)</f>
        <v>0</v>
      </c>
      <c r="BG142" s="173">
        <f>IF(N142="zákl. přenesená",J142,0)</f>
        <v>0</v>
      </c>
      <c r="BH142" s="173">
        <f>IF(N142="sníž. přenesená",J142,0)</f>
        <v>0</v>
      </c>
      <c r="BI142" s="173">
        <f>IF(N142="nulová",J142,0)</f>
        <v>0</v>
      </c>
      <c r="BJ142" s="17" t="s">
        <v>22</v>
      </c>
      <c r="BK142" s="173">
        <f>ROUND(I142*H142,2)</f>
        <v>0</v>
      </c>
      <c r="BL142" s="17" t="s">
        <v>139</v>
      </c>
      <c r="BM142" s="17" t="s">
        <v>231</v>
      </c>
    </row>
    <row r="143" spans="2:65" s="1" customFormat="1" ht="84" x14ac:dyDescent="0.3">
      <c r="B143" s="34"/>
      <c r="D143" s="174" t="s">
        <v>141</v>
      </c>
      <c r="F143" s="175" t="s">
        <v>232</v>
      </c>
      <c r="I143" s="176"/>
      <c r="L143" s="34"/>
      <c r="M143" s="63"/>
      <c r="N143" s="35"/>
      <c r="O143" s="35"/>
      <c r="P143" s="35"/>
      <c r="Q143" s="35"/>
      <c r="R143" s="35"/>
      <c r="S143" s="35"/>
      <c r="T143" s="64"/>
      <c r="AT143" s="17" t="s">
        <v>141</v>
      </c>
      <c r="AU143" s="17" t="s">
        <v>87</v>
      </c>
    </row>
    <row r="144" spans="2:65" s="11" customFormat="1" ht="24" x14ac:dyDescent="0.3">
      <c r="B144" s="177"/>
      <c r="D144" s="178" t="s">
        <v>143</v>
      </c>
      <c r="E144" s="179" t="s">
        <v>3</v>
      </c>
      <c r="F144" s="180" t="s">
        <v>233</v>
      </c>
      <c r="H144" s="181">
        <v>0.221</v>
      </c>
      <c r="I144" s="182"/>
      <c r="L144" s="177"/>
      <c r="M144" s="183"/>
      <c r="N144" s="184"/>
      <c r="O144" s="184"/>
      <c r="P144" s="184"/>
      <c r="Q144" s="184"/>
      <c r="R144" s="184"/>
      <c r="S144" s="184"/>
      <c r="T144" s="185"/>
      <c r="AT144" s="186" t="s">
        <v>143</v>
      </c>
      <c r="AU144" s="186" t="s">
        <v>87</v>
      </c>
      <c r="AV144" s="11" t="s">
        <v>87</v>
      </c>
      <c r="AW144" s="11" t="s">
        <v>41</v>
      </c>
      <c r="AX144" s="11" t="s">
        <v>22</v>
      </c>
      <c r="AY144" s="186" t="s">
        <v>132</v>
      </c>
    </row>
    <row r="145" spans="2:65" s="1" customFormat="1" ht="44.25" customHeight="1" x14ac:dyDescent="0.3">
      <c r="B145" s="161"/>
      <c r="C145" s="162" t="s">
        <v>234</v>
      </c>
      <c r="D145" s="162" t="s">
        <v>134</v>
      </c>
      <c r="E145" s="163" t="s">
        <v>235</v>
      </c>
      <c r="F145" s="164" t="s">
        <v>236</v>
      </c>
      <c r="G145" s="165" t="s">
        <v>165</v>
      </c>
      <c r="H145" s="166">
        <v>376</v>
      </c>
      <c r="I145" s="167"/>
      <c r="J145" s="168">
        <f>ROUND(I145*H145,2)</f>
        <v>0</v>
      </c>
      <c r="K145" s="164" t="s">
        <v>138</v>
      </c>
      <c r="L145" s="34"/>
      <c r="M145" s="169" t="s">
        <v>3</v>
      </c>
      <c r="N145" s="170" t="s">
        <v>49</v>
      </c>
      <c r="O145" s="35"/>
      <c r="P145" s="171">
        <f>O145*H145</f>
        <v>0</v>
      </c>
      <c r="Q145" s="171">
        <v>5.1200000000000004E-3</v>
      </c>
      <c r="R145" s="171">
        <f>Q145*H145</f>
        <v>1.9251200000000002</v>
      </c>
      <c r="S145" s="171">
        <v>0</v>
      </c>
      <c r="T145" s="172">
        <f>S145*H145</f>
        <v>0</v>
      </c>
      <c r="AR145" s="17" t="s">
        <v>139</v>
      </c>
      <c r="AT145" s="17" t="s">
        <v>134</v>
      </c>
      <c r="AU145" s="17" t="s">
        <v>87</v>
      </c>
      <c r="AY145" s="17" t="s">
        <v>132</v>
      </c>
      <c r="BE145" s="173">
        <f>IF(N145="základní",J145,0)</f>
        <v>0</v>
      </c>
      <c r="BF145" s="173">
        <f>IF(N145="snížená",J145,0)</f>
        <v>0</v>
      </c>
      <c r="BG145" s="173">
        <f>IF(N145="zákl. přenesená",J145,0)</f>
        <v>0</v>
      </c>
      <c r="BH145" s="173">
        <f>IF(N145="sníž. přenesená",J145,0)</f>
        <v>0</v>
      </c>
      <c r="BI145" s="173">
        <f>IF(N145="nulová",J145,0)</f>
        <v>0</v>
      </c>
      <c r="BJ145" s="17" t="s">
        <v>22</v>
      </c>
      <c r="BK145" s="173">
        <f>ROUND(I145*H145,2)</f>
        <v>0</v>
      </c>
      <c r="BL145" s="17" t="s">
        <v>139</v>
      </c>
      <c r="BM145" s="17" t="s">
        <v>237</v>
      </c>
    </row>
    <row r="146" spans="2:65" s="1" customFormat="1" ht="108" x14ac:dyDescent="0.3">
      <c r="B146" s="34"/>
      <c r="D146" s="174" t="s">
        <v>141</v>
      </c>
      <c r="F146" s="175" t="s">
        <v>238</v>
      </c>
      <c r="I146" s="176"/>
      <c r="L146" s="34"/>
      <c r="M146" s="63"/>
      <c r="N146" s="35"/>
      <c r="O146" s="35"/>
      <c r="P146" s="35"/>
      <c r="Q146" s="35"/>
      <c r="R146" s="35"/>
      <c r="S146" s="35"/>
      <c r="T146" s="64"/>
      <c r="AT146" s="17" t="s">
        <v>141</v>
      </c>
      <c r="AU146" s="17" t="s">
        <v>87</v>
      </c>
    </row>
    <row r="147" spans="2:65" s="11" customFormat="1" ht="12" x14ac:dyDescent="0.3">
      <c r="B147" s="177"/>
      <c r="D147" s="178" t="s">
        <v>143</v>
      </c>
      <c r="E147" s="179" t="s">
        <v>3</v>
      </c>
      <c r="F147" s="180" t="s">
        <v>239</v>
      </c>
      <c r="H147" s="181">
        <v>376</v>
      </c>
      <c r="I147" s="182"/>
      <c r="L147" s="177"/>
      <c r="M147" s="183"/>
      <c r="N147" s="184"/>
      <c r="O147" s="184"/>
      <c r="P147" s="184"/>
      <c r="Q147" s="184"/>
      <c r="R147" s="184"/>
      <c r="S147" s="184"/>
      <c r="T147" s="185"/>
      <c r="AT147" s="186" t="s">
        <v>143</v>
      </c>
      <c r="AU147" s="186" t="s">
        <v>87</v>
      </c>
      <c r="AV147" s="11" t="s">
        <v>87</v>
      </c>
      <c r="AW147" s="11" t="s">
        <v>41</v>
      </c>
      <c r="AX147" s="11" t="s">
        <v>22</v>
      </c>
      <c r="AY147" s="186" t="s">
        <v>132</v>
      </c>
    </row>
    <row r="148" spans="2:65" s="1" customFormat="1" ht="31.5" customHeight="1" x14ac:dyDescent="0.3">
      <c r="B148" s="161"/>
      <c r="C148" s="162" t="s">
        <v>240</v>
      </c>
      <c r="D148" s="162" t="s">
        <v>134</v>
      </c>
      <c r="E148" s="163" t="s">
        <v>241</v>
      </c>
      <c r="F148" s="164" t="s">
        <v>242</v>
      </c>
      <c r="G148" s="165" t="s">
        <v>243</v>
      </c>
      <c r="H148" s="166">
        <v>30.05</v>
      </c>
      <c r="I148" s="167"/>
      <c r="J148" s="168">
        <f>ROUND(I148*H148,2)</f>
        <v>0</v>
      </c>
      <c r="K148" s="164" t="s">
        <v>138</v>
      </c>
      <c r="L148" s="34"/>
      <c r="M148" s="169" t="s">
        <v>3</v>
      </c>
      <c r="N148" s="170" t="s">
        <v>49</v>
      </c>
      <c r="O148" s="35"/>
      <c r="P148" s="171">
        <f>O148*H148</f>
        <v>0</v>
      </c>
      <c r="Q148" s="171">
        <v>4.0000000000000003E-5</v>
      </c>
      <c r="R148" s="171">
        <f>Q148*H148</f>
        <v>1.2020000000000002E-3</v>
      </c>
      <c r="S148" s="171">
        <v>0</v>
      </c>
      <c r="T148" s="172">
        <f>S148*H148</f>
        <v>0</v>
      </c>
      <c r="AR148" s="17" t="s">
        <v>139</v>
      </c>
      <c r="AT148" s="17" t="s">
        <v>134</v>
      </c>
      <c r="AU148" s="17" t="s">
        <v>87</v>
      </c>
      <c r="AY148" s="17" t="s">
        <v>132</v>
      </c>
      <c r="BE148" s="173">
        <f>IF(N148="základní",J148,0)</f>
        <v>0</v>
      </c>
      <c r="BF148" s="173">
        <f>IF(N148="snížená",J148,0)</f>
        <v>0</v>
      </c>
      <c r="BG148" s="173">
        <f>IF(N148="zákl. přenesená",J148,0)</f>
        <v>0</v>
      </c>
      <c r="BH148" s="173">
        <f>IF(N148="sníž. přenesená",J148,0)</f>
        <v>0</v>
      </c>
      <c r="BI148" s="173">
        <f>IF(N148="nulová",J148,0)</f>
        <v>0</v>
      </c>
      <c r="BJ148" s="17" t="s">
        <v>22</v>
      </c>
      <c r="BK148" s="173">
        <f>ROUND(I148*H148,2)</f>
        <v>0</v>
      </c>
      <c r="BL148" s="17" t="s">
        <v>139</v>
      </c>
      <c r="BM148" s="17" t="s">
        <v>244</v>
      </c>
    </row>
    <row r="149" spans="2:65" s="1" customFormat="1" ht="180" x14ac:dyDescent="0.3">
      <c r="B149" s="34"/>
      <c r="D149" s="174" t="s">
        <v>141</v>
      </c>
      <c r="F149" s="175" t="s">
        <v>245</v>
      </c>
      <c r="I149" s="176"/>
      <c r="L149" s="34"/>
      <c r="M149" s="63"/>
      <c r="N149" s="35"/>
      <c r="O149" s="35"/>
      <c r="P149" s="35"/>
      <c r="Q149" s="35"/>
      <c r="R149" s="35"/>
      <c r="S149" s="35"/>
      <c r="T149" s="64"/>
      <c r="AT149" s="17" t="s">
        <v>141</v>
      </c>
      <c r="AU149" s="17" t="s">
        <v>87</v>
      </c>
    </row>
    <row r="150" spans="2:65" s="12" customFormat="1" ht="12" x14ac:dyDescent="0.3">
      <c r="B150" s="187"/>
      <c r="D150" s="174" t="s">
        <v>143</v>
      </c>
      <c r="E150" s="188" t="s">
        <v>3</v>
      </c>
      <c r="F150" s="189" t="s">
        <v>246</v>
      </c>
      <c r="H150" s="190" t="s">
        <v>3</v>
      </c>
      <c r="I150" s="191"/>
      <c r="L150" s="187"/>
      <c r="M150" s="192"/>
      <c r="N150" s="193"/>
      <c r="O150" s="193"/>
      <c r="P150" s="193"/>
      <c r="Q150" s="193"/>
      <c r="R150" s="193"/>
      <c r="S150" s="193"/>
      <c r="T150" s="194"/>
      <c r="AT150" s="190" t="s">
        <v>143</v>
      </c>
      <c r="AU150" s="190" t="s">
        <v>87</v>
      </c>
      <c r="AV150" s="12" t="s">
        <v>22</v>
      </c>
      <c r="AW150" s="12" t="s">
        <v>41</v>
      </c>
      <c r="AX150" s="12" t="s">
        <v>78</v>
      </c>
      <c r="AY150" s="190" t="s">
        <v>132</v>
      </c>
    </row>
    <row r="151" spans="2:65" s="11" customFormat="1" ht="12" x14ac:dyDescent="0.3">
      <c r="B151" s="177"/>
      <c r="D151" s="178" t="s">
        <v>143</v>
      </c>
      <c r="E151" s="179" t="s">
        <v>3</v>
      </c>
      <c r="F151" s="180" t="s">
        <v>247</v>
      </c>
      <c r="H151" s="181">
        <v>30.05</v>
      </c>
      <c r="I151" s="182"/>
      <c r="L151" s="177"/>
      <c r="M151" s="183"/>
      <c r="N151" s="184"/>
      <c r="O151" s="184"/>
      <c r="P151" s="184"/>
      <c r="Q151" s="184"/>
      <c r="R151" s="184"/>
      <c r="S151" s="184"/>
      <c r="T151" s="185"/>
      <c r="AT151" s="186" t="s">
        <v>143</v>
      </c>
      <c r="AU151" s="186" t="s">
        <v>87</v>
      </c>
      <c r="AV151" s="11" t="s">
        <v>87</v>
      </c>
      <c r="AW151" s="11" t="s">
        <v>41</v>
      </c>
      <c r="AX151" s="11" t="s">
        <v>22</v>
      </c>
      <c r="AY151" s="186" t="s">
        <v>132</v>
      </c>
    </row>
    <row r="152" spans="2:65" s="1" customFormat="1" ht="22.5" customHeight="1" x14ac:dyDescent="0.3">
      <c r="B152" s="161"/>
      <c r="C152" s="196" t="s">
        <v>248</v>
      </c>
      <c r="D152" s="196" t="s">
        <v>205</v>
      </c>
      <c r="E152" s="197" t="s">
        <v>249</v>
      </c>
      <c r="F152" s="198" t="s">
        <v>250</v>
      </c>
      <c r="G152" s="199" t="s">
        <v>230</v>
      </c>
      <c r="H152" s="200">
        <v>4.5069999999999997</v>
      </c>
      <c r="I152" s="201"/>
      <c r="J152" s="202">
        <f>ROUND(I152*H152,2)</f>
        <v>0</v>
      </c>
      <c r="K152" s="198" t="s">
        <v>138</v>
      </c>
      <c r="L152" s="203"/>
      <c r="M152" s="204" t="s">
        <v>3</v>
      </c>
      <c r="N152" s="205" t="s">
        <v>49</v>
      </c>
      <c r="O152" s="35"/>
      <c r="P152" s="171">
        <f>O152*H152</f>
        <v>0</v>
      </c>
      <c r="Q152" s="171">
        <v>1</v>
      </c>
      <c r="R152" s="171">
        <f>Q152*H152</f>
        <v>4.5069999999999997</v>
      </c>
      <c r="S152" s="171">
        <v>0</v>
      </c>
      <c r="T152" s="172">
        <f>S152*H152</f>
        <v>0</v>
      </c>
      <c r="AR152" s="17" t="s">
        <v>181</v>
      </c>
      <c r="AT152" s="17" t="s">
        <v>205</v>
      </c>
      <c r="AU152" s="17" t="s">
        <v>87</v>
      </c>
      <c r="AY152" s="17" t="s">
        <v>132</v>
      </c>
      <c r="BE152" s="173">
        <f>IF(N152="základní",J152,0)</f>
        <v>0</v>
      </c>
      <c r="BF152" s="173">
        <f>IF(N152="snížená",J152,0)</f>
        <v>0</v>
      </c>
      <c r="BG152" s="173">
        <f>IF(N152="zákl. přenesená",J152,0)</f>
        <v>0</v>
      </c>
      <c r="BH152" s="173">
        <f>IF(N152="sníž. přenesená",J152,0)</f>
        <v>0</v>
      </c>
      <c r="BI152" s="173">
        <f>IF(N152="nulová",J152,0)</f>
        <v>0</v>
      </c>
      <c r="BJ152" s="17" t="s">
        <v>22</v>
      </c>
      <c r="BK152" s="173">
        <f>ROUND(I152*H152,2)</f>
        <v>0</v>
      </c>
      <c r="BL152" s="17" t="s">
        <v>139</v>
      </c>
      <c r="BM152" s="17" t="s">
        <v>251</v>
      </c>
    </row>
    <row r="153" spans="2:65" s="1" customFormat="1" ht="24" x14ac:dyDescent="0.3">
      <c r="B153" s="34"/>
      <c r="D153" s="174" t="s">
        <v>252</v>
      </c>
      <c r="F153" s="175" t="s">
        <v>253</v>
      </c>
      <c r="I153" s="176"/>
      <c r="L153" s="34"/>
      <c r="M153" s="63"/>
      <c r="N153" s="35"/>
      <c r="O153" s="35"/>
      <c r="P153" s="35"/>
      <c r="Q153" s="35"/>
      <c r="R153" s="35"/>
      <c r="S153" s="35"/>
      <c r="T153" s="64"/>
      <c r="AT153" s="17" t="s">
        <v>252</v>
      </c>
      <c r="AU153" s="17" t="s">
        <v>87</v>
      </c>
    </row>
    <row r="154" spans="2:65" s="11" customFormat="1" ht="12" x14ac:dyDescent="0.3">
      <c r="B154" s="177"/>
      <c r="D154" s="174" t="s">
        <v>143</v>
      </c>
      <c r="E154" s="186" t="s">
        <v>3</v>
      </c>
      <c r="F154" s="206" t="s">
        <v>254</v>
      </c>
      <c r="H154" s="207">
        <v>4.5069999999999997</v>
      </c>
      <c r="I154" s="182"/>
      <c r="L154" s="177"/>
      <c r="M154" s="183"/>
      <c r="N154" s="184"/>
      <c r="O154" s="184"/>
      <c r="P154" s="184"/>
      <c r="Q154" s="184"/>
      <c r="R154" s="184"/>
      <c r="S154" s="184"/>
      <c r="T154" s="185"/>
      <c r="AT154" s="186" t="s">
        <v>143</v>
      </c>
      <c r="AU154" s="186" t="s">
        <v>87</v>
      </c>
      <c r="AV154" s="11" t="s">
        <v>87</v>
      </c>
      <c r="AW154" s="11" t="s">
        <v>41</v>
      </c>
      <c r="AX154" s="11" t="s">
        <v>22</v>
      </c>
      <c r="AY154" s="186" t="s">
        <v>132</v>
      </c>
    </row>
    <row r="155" spans="2:65" s="10" customFormat="1" ht="29.85" customHeight="1" x14ac:dyDescent="0.35">
      <c r="B155" s="147"/>
      <c r="D155" s="158" t="s">
        <v>77</v>
      </c>
      <c r="E155" s="159" t="s">
        <v>150</v>
      </c>
      <c r="F155" s="159" t="s">
        <v>255</v>
      </c>
      <c r="I155" s="150"/>
      <c r="J155" s="160">
        <f>BK155</f>
        <v>0</v>
      </c>
      <c r="L155" s="147"/>
      <c r="M155" s="152"/>
      <c r="N155" s="153"/>
      <c r="O155" s="153"/>
      <c r="P155" s="154">
        <f>SUM(P156:P175)</f>
        <v>0</v>
      </c>
      <c r="Q155" s="153"/>
      <c r="R155" s="154">
        <f>SUM(R156:R175)</f>
        <v>0.99751005000000004</v>
      </c>
      <c r="S155" s="153"/>
      <c r="T155" s="155">
        <f>SUM(T156:T175)</f>
        <v>0</v>
      </c>
      <c r="AR155" s="148" t="s">
        <v>22</v>
      </c>
      <c r="AT155" s="156" t="s">
        <v>77</v>
      </c>
      <c r="AU155" s="156" t="s">
        <v>22</v>
      </c>
      <c r="AY155" s="148" t="s">
        <v>132</v>
      </c>
      <c r="BK155" s="157">
        <f>SUM(BK156:BK175)</f>
        <v>0</v>
      </c>
    </row>
    <row r="156" spans="2:65" s="1" customFormat="1" ht="22.5" customHeight="1" x14ac:dyDescent="0.3">
      <c r="B156" s="161"/>
      <c r="C156" s="162" t="s">
        <v>256</v>
      </c>
      <c r="D156" s="162" t="s">
        <v>134</v>
      </c>
      <c r="E156" s="163" t="s">
        <v>257</v>
      </c>
      <c r="F156" s="164" t="s">
        <v>258</v>
      </c>
      <c r="G156" s="165" t="s">
        <v>176</v>
      </c>
      <c r="H156" s="166">
        <v>3.4470000000000001</v>
      </c>
      <c r="I156" s="167"/>
      <c r="J156" s="168">
        <f>ROUND(I156*H156,2)</f>
        <v>0</v>
      </c>
      <c r="K156" s="164" t="s">
        <v>138</v>
      </c>
      <c r="L156" s="34"/>
      <c r="M156" s="169" t="s">
        <v>3</v>
      </c>
      <c r="N156" s="170" t="s">
        <v>49</v>
      </c>
      <c r="O156" s="35"/>
      <c r="P156" s="171">
        <f>O156*H156</f>
        <v>0</v>
      </c>
      <c r="Q156" s="171">
        <v>0</v>
      </c>
      <c r="R156" s="171">
        <f>Q156*H156</f>
        <v>0</v>
      </c>
      <c r="S156" s="171">
        <v>0</v>
      </c>
      <c r="T156" s="172">
        <f>S156*H156</f>
        <v>0</v>
      </c>
      <c r="AR156" s="17" t="s">
        <v>139</v>
      </c>
      <c r="AT156" s="17" t="s">
        <v>134</v>
      </c>
      <c r="AU156" s="17" t="s">
        <v>87</v>
      </c>
      <c r="AY156" s="17" t="s">
        <v>132</v>
      </c>
      <c r="BE156" s="173">
        <f>IF(N156="základní",J156,0)</f>
        <v>0</v>
      </c>
      <c r="BF156" s="173">
        <f>IF(N156="snížená",J156,0)</f>
        <v>0</v>
      </c>
      <c r="BG156" s="173">
        <f>IF(N156="zákl. přenesená",J156,0)</f>
        <v>0</v>
      </c>
      <c r="BH156" s="173">
        <f>IF(N156="sníž. přenesená",J156,0)</f>
        <v>0</v>
      </c>
      <c r="BI156" s="173">
        <f>IF(N156="nulová",J156,0)</f>
        <v>0</v>
      </c>
      <c r="BJ156" s="17" t="s">
        <v>22</v>
      </c>
      <c r="BK156" s="173">
        <f>ROUND(I156*H156,2)</f>
        <v>0</v>
      </c>
      <c r="BL156" s="17" t="s">
        <v>139</v>
      </c>
      <c r="BM156" s="17" t="s">
        <v>259</v>
      </c>
    </row>
    <row r="157" spans="2:65" s="1" customFormat="1" ht="60" x14ac:dyDescent="0.3">
      <c r="B157" s="34"/>
      <c r="D157" s="174" t="s">
        <v>141</v>
      </c>
      <c r="F157" s="175" t="s">
        <v>260</v>
      </c>
      <c r="I157" s="176"/>
      <c r="L157" s="34"/>
      <c r="M157" s="63"/>
      <c r="N157" s="35"/>
      <c r="O157" s="35"/>
      <c r="P157" s="35"/>
      <c r="Q157" s="35"/>
      <c r="R157" s="35"/>
      <c r="S157" s="35"/>
      <c r="T157" s="64"/>
      <c r="AT157" s="17" t="s">
        <v>141</v>
      </c>
      <c r="AU157" s="17" t="s">
        <v>87</v>
      </c>
    </row>
    <row r="158" spans="2:65" s="11" customFormat="1" ht="12" x14ac:dyDescent="0.3">
      <c r="B158" s="177"/>
      <c r="D158" s="178" t="s">
        <v>143</v>
      </c>
      <c r="E158" s="179" t="s">
        <v>3</v>
      </c>
      <c r="F158" s="180" t="s">
        <v>261</v>
      </c>
      <c r="H158" s="181">
        <v>3.4470000000000001</v>
      </c>
      <c r="I158" s="182"/>
      <c r="L158" s="177"/>
      <c r="M158" s="183"/>
      <c r="N158" s="184"/>
      <c r="O158" s="184"/>
      <c r="P158" s="184"/>
      <c r="Q158" s="184"/>
      <c r="R158" s="184"/>
      <c r="S158" s="184"/>
      <c r="T158" s="185"/>
      <c r="AT158" s="186" t="s">
        <v>143</v>
      </c>
      <c r="AU158" s="186" t="s">
        <v>87</v>
      </c>
      <c r="AV158" s="11" t="s">
        <v>87</v>
      </c>
      <c r="AW158" s="11" t="s">
        <v>41</v>
      </c>
      <c r="AX158" s="11" t="s">
        <v>22</v>
      </c>
      <c r="AY158" s="186" t="s">
        <v>132</v>
      </c>
    </row>
    <row r="159" spans="2:65" s="1" customFormat="1" ht="22.5" customHeight="1" x14ac:dyDescent="0.3">
      <c r="B159" s="161"/>
      <c r="C159" s="162" t="s">
        <v>8</v>
      </c>
      <c r="D159" s="162" t="s">
        <v>134</v>
      </c>
      <c r="E159" s="163" t="s">
        <v>262</v>
      </c>
      <c r="F159" s="164" t="s">
        <v>263</v>
      </c>
      <c r="G159" s="165" t="s">
        <v>153</v>
      </c>
      <c r="H159" s="166">
        <v>13.303000000000001</v>
      </c>
      <c r="I159" s="167"/>
      <c r="J159" s="168">
        <f>ROUND(I159*H159,2)</f>
        <v>0</v>
      </c>
      <c r="K159" s="164" t="s">
        <v>138</v>
      </c>
      <c r="L159" s="34"/>
      <c r="M159" s="169" t="s">
        <v>3</v>
      </c>
      <c r="N159" s="170" t="s">
        <v>49</v>
      </c>
      <c r="O159" s="35"/>
      <c r="P159" s="171">
        <f>O159*H159</f>
        <v>0</v>
      </c>
      <c r="Q159" s="171">
        <v>4.1739999999999999E-2</v>
      </c>
      <c r="R159" s="171">
        <f>Q159*H159</f>
        <v>0.55526722000000006</v>
      </c>
      <c r="S159" s="171">
        <v>0</v>
      </c>
      <c r="T159" s="172">
        <f>S159*H159</f>
        <v>0</v>
      </c>
      <c r="AR159" s="17" t="s">
        <v>139</v>
      </c>
      <c r="AT159" s="17" t="s">
        <v>134</v>
      </c>
      <c r="AU159" s="17" t="s">
        <v>87</v>
      </c>
      <c r="AY159" s="17" t="s">
        <v>132</v>
      </c>
      <c r="BE159" s="173">
        <f>IF(N159="základní",J159,0)</f>
        <v>0</v>
      </c>
      <c r="BF159" s="173">
        <f>IF(N159="snížená",J159,0)</f>
        <v>0</v>
      </c>
      <c r="BG159" s="173">
        <f>IF(N159="zákl. přenesená",J159,0)</f>
        <v>0</v>
      </c>
      <c r="BH159" s="173">
        <f>IF(N159="sníž. přenesená",J159,0)</f>
        <v>0</v>
      </c>
      <c r="BI159" s="173">
        <f>IF(N159="nulová",J159,0)</f>
        <v>0</v>
      </c>
      <c r="BJ159" s="17" t="s">
        <v>22</v>
      </c>
      <c r="BK159" s="173">
        <f>ROUND(I159*H159,2)</f>
        <v>0</v>
      </c>
      <c r="BL159" s="17" t="s">
        <v>139</v>
      </c>
      <c r="BM159" s="17" t="s">
        <v>264</v>
      </c>
    </row>
    <row r="160" spans="2:65" s="1" customFormat="1" ht="264" x14ac:dyDescent="0.3">
      <c r="B160" s="34"/>
      <c r="D160" s="174" t="s">
        <v>141</v>
      </c>
      <c r="F160" s="175" t="s">
        <v>265</v>
      </c>
      <c r="I160" s="176"/>
      <c r="L160" s="34"/>
      <c r="M160" s="63"/>
      <c r="N160" s="35"/>
      <c r="O160" s="35"/>
      <c r="P160" s="35"/>
      <c r="Q160" s="35"/>
      <c r="R160" s="35"/>
      <c r="S160" s="35"/>
      <c r="T160" s="64"/>
      <c r="AT160" s="17" t="s">
        <v>141</v>
      </c>
      <c r="AU160" s="17" t="s">
        <v>87</v>
      </c>
    </row>
    <row r="161" spans="2:65" s="11" customFormat="1" ht="12" x14ac:dyDescent="0.3">
      <c r="B161" s="177"/>
      <c r="D161" s="178" t="s">
        <v>143</v>
      </c>
      <c r="E161" s="179" t="s">
        <v>3</v>
      </c>
      <c r="F161" s="180" t="s">
        <v>266</v>
      </c>
      <c r="H161" s="181">
        <v>13.303000000000001</v>
      </c>
      <c r="I161" s="182"/>
      <c r="L161" s="177"/>
      <c r="M161" s="183"/>
      <c r="N161" s="184"/>
      <c r="O161" s="184"/>
      <c r="P161" s="184"/>
      <c r="Q161" s="184"/>
      <c r="R161" s="184"/>
      <c r="S161" s="184"/>
      <c r="T161" s="185"/>
      <c r="AT161" s="186" t="s">
        <v>143</v>
      </c>
      <c r="AU161" s="186" t="s">
        <v>87</v>
      </c>
      <c r="AV161" s="11" t="s">
        <v>87</v>
      </c>
      <c r="AW161" s="11" t="s">
        <v>41</v>
      </c>
      <c r="AX161" s="11" t="s">
        <v>22</v>
      </c>
      <c r="AY161" s="186" t="s">
        <v>132</v>
      </c>
    </row>
    <row r="162" spans="2:65" s="1" customFormat="1" ht="22.5" customHeight="1" x14ac:dyDescent="0.3">
      <c r="B162" s="161"/>
      <c r="C162" s="162" t="s">
        <v>267</v>
      </c>
      <c r="D162" s="162" t="s">
        <v>134</v>
      </c>
      <c r="E162" s="163" t="s">
        <v>268</v>
      </c>
      <c r="F162" s="164" t="s">
        <v>269</v>
      </c>
      <c r="G162" s="165" t="s">
        <v>153</v>
      </c>
      <c r="H162" s="166">
        <v>13.303000000000001</v>
      </c>
      <c r="I162" s="167"/>
      <c r="J162" s="168">
        <f>ROUND(I162*H162,2)</f>
        <v>0</v>
      </c>
      <c r="K162" s="164" t="s">
        <v>138</v>
      </c>
      <c r="L162" s="34"/>
      <c r="M162" s="169" t="s">
        <v>3</v>
      </c>
      <c r="N162" s="170" t="s">
        <v>49</v>
      </c>
      <c r="O162" s="35"/>
      <c r="P162" s="171">
        <f>O162*H162</f>
        <v>0</v>
      </c>
      <c r="Q162" s="171">
        <v>2.0000000000000002E-5</v>
      </c>
      <c r="R162" s="171">
        <f>Q162*H162</f>
        <v>2.6606000000000004E-4</v>
      </c>
      <c r="S162" s="171">
        <v>0</v>
      </c>
      <c r="T162" s="172">
        <f>S162*H162</f>
        <v>0</v>
      </c>
      <c r="AR162" s="17" t="s">
        <v>139</v>
      </c>
      <c r="AT162" s="17" t="s">
        <v>134</v>
      </c>
      <c r="AU162" s="17" t="s">
        <v>87</v>
      </c>
      <c r="AY162" s="17" t="s">
        <v>132</v>
      </c>
      <c r="BE162" s="173">
        <f>IF(N162="základní",J162,0)</f>
        <v>0</v>
      </c>
      <c r="BF162" s="173">
        <f>IF(N162="snížená",J162,0)</f>
        <v>0</v>
      </c>
      <c r="BG162" s="173">
        <f>IF(N162="zákl. přenesená",J162,0)</f>
        <v>0</v>
      </c>
      <c r="BH162" s="173">
        <f>IF(N162="sníž. přenesená",J162,0)</f>
        <v>0</v>
      </c>
      <c r="BI162" s="173">
        <f>IF(N162="nulová",J162,0)</f>
        <v>0</v>
      </c>
      <c r="BJ162" s="17" t="s">
        <v>22</v>
      </c>
      <c r="BK162" s="173">
        <f>ROUND(I162*H162,2)</f>
        <v>0</v>
      </c>
      <c r="BL162" s="17" t="s">
        <v>139</v>
      </c>
      <c r="BM162" s="17" t="s">
        <v>270</v>
      </c>
    </row>
    <row r="163" spans="2:65" s="1" customFormat="1" ht="264" x14ac:dyDescent="0.3">
      <c r="B163" s="34"/>
      <c r="D163" s="178" t="s">
        <v>141</v>
      </c>
      <c r="F163" s="195" t="s">
        <v>265</v>
      </c>
      <c r="I163" s="176"/>
      <c r="L163" s="34"/>
      <c r="M163" s="63"/>
      <c r="N163" s="35"/>
      <c r="O163" s="35"/>
      <c r="P163" s="35"/>
      <c r="Q163" s="35"/>
      <c r="R163" s="35"/>
      <c r="S163" s="35"/>
      <c r="T163" s="64"/>
      <c r="AT163" s="17" t="s">
        <v>141</v>
      </c>
      <c r="AU163" s="17" t="s">
        <v>87</v>
      </c>
    </row>
    <row r="164" spans="2:65" s="1" customFormat="1" ht="22.5" customHeight="1" x14ac:dyDescent="0.3">
      <c r="B164" s="161"/>
      <c r="C164" s="162" t="s">
        <v>271</v>
      </c>
      <c r="D164" s="162" t="s">
        <v>134</v>
      </c>
      <c r="E164" s="163" t="s">
        <v>272</v>
      </c>
      <c r="F164" s="164" t="s">
        <v>273</v>
      </c>
      <c r="G164" s="165" t="s">
        <v>230</v>
      </c>
      <c r="H164" s="166">
        <v>0.40100000000000002</v>
      </c>
      <c r="I164" s="167"/>
      <c r="J164" s="168">
        <f>ROUND(I164*H164,2)</f>
        <v>0</v>
      </c>
      <c r="K164" s="164" t="s">
        <v>138</v>
      </c>
      <c r="L164" s="34"/>
      <c r="M164" s="169" t="s">
        <v>3</v>
      </c>
      <c r="N164" s="170" t="s">
        <v>49</v>
      </c>
      <c r="O164" s="35"/>
      <c r="P164" s="171">
        <f>O164*H164</f>
        <v>0</v>
      </c>
      <c r="Q164" s="171">
        <v>1.04877</v>
      </c>
      <c r="R164" s="171">
        <f>Q164*H164</f>
        <v>0.42055677000000002</v>
      </c>
      <c r="S164" s="171">
        <v>0</v>
      </c>
      <c r="T164" s="172">
        <f>S164*H164</f>
        <v>0</v>
      </c>
      <c r="AR164" s="17" t="s">
        <v>139</v>
      </c>
      <c r="AT164" s="17" t="s">
        <v>134</v>
      </c>
      <c r="AU164" s="17" t="s">
        <v>87</v>
      </c>
      <c r="AY164" s="17" t="s">
        <v>132</v>
      </c>
      <c r="BE164" s="173">
        <f>IF(N164="základní",J164,0)</f>
        <v>0</v>
      </c>
      <c r="BF164" s="173">
        <f>IF(N164="snížená",J164,0)</f>
        <v>0</v>
      </c>
      <c r="BG164" s="173">
        <f>IF(N164="zákl. přenesená",J164,0)</f>
        <v>0</v>
      </c>
      <c r="BH164" s="173">
        <f>IF(N164="sníž. přenesená",J164,0)</f>
        <v>0</v>
      </c>
      <c r="BI164" s="173">
        <f>IF(N164="nulová",J164,0)</f>
        <v>0</v>
      </c>
      <c r="BJ164" s="17" t="s">
        <v>22</v>
      </c>
      <c r="BK164" s="173">
        <f>ROUND(I164*H164,2)</f>
        <v>0</v>
      </c>
      <c r="BL164" s="17" t="s">
        <v>139</v>
      </c>
      <c r="BM164" s="17" t="s">
        <v>274</v>
      </c>
    </row>
    <row r="165" spans="2:65" s="1" customFormat="1" ht="144" x14ac:dyDescent="0.3">
      <c r="B165" s="34"/>
      <c r="D165" s="174" t="s">
        <v>141</v>
      </c>
      <c r="F165" s="175" t="s">
        <v>275</v>
      </c>
      <c r="I165" s="176"/>
      <c r="L165" s="34"/>
      <c r="M165" s="63"/>
      <c r="N165" s="35"/>
      <c r="O165" s="35"/>
      <c r="P165" s="35"/>
      <c r="Q165" s="35"/>
      <c r="R165" s="35"/>
      <c r="S165" s="35"/>
      <c r="T165" s="64"/>
      <c r="AT165" s="17" t="s">
        <v>141</v>
      </c>
      <c r="AU165" s="17" t="s">
        <v>87</v>
      </c>
    </row>
    <row r="166" spans="2:65" s="12" customFormat="1" ht="12" x14ac:dyDescent="0.3">
      <c r="B166" s="187"/>
      <c r="D166" s="174" t="s">
        <v>143</v>
      </c>
      <c r="E166" s="188" t="s">
        <v>3</v>
      </c>
      <c r="F166" s="189" t="s">
        <v>276</v>
      </c>
      <c r="H166" s="190" t="s">
        <v>3</v>
      </c>
      <c r="I166" s="191"/>
      <c r="L166" s="187"/>
      <c r="M166" s="192"/>
      <c r="N166" s="193"/>
      <c r="O166" s="193"/>
      <c r="P166" s="193"/>
      <c r="Q166" s="193"/>
      <c r="R166" s="193"/>
      <c r="S166" s="193"/>
      <c r="T166" s="194"/>
      <c r="AT166" s="190" t="s">
        <v>143</v>
      </c>
      <c r="AU166" s="190" t="s">
        <v>87</v>
      </c>
      <c r="AV166" s="12" t="s">
        <v>22</v>
      </c>
      <c r="AW166" s="12" t="s">
        <v>41</v>
      </c>
      <c r="AX166" s="12" t="s">
        <v>78</v>
      </c>
      <c r="AY166" s="190" t="s">
        <v>132</v>
      </c>
    </row>
    <row r="167" spans="2:65" s="11" customFormat="1" ht="12" x14ac:dyDescent="0.3">
      <c r="B167" s="177"/>
      <c r="D167" s="174" t="s">
        <v>143</v>
      </c>
      <c r="E167" s="186" t="s">
        <v>3</v>
      </c>
      <c r="F167" s="206" t="s">
        <v>277</v>
      </c>
      <c r="H167" s="207">
        <v>9.5000000000000001E-2</v>
      </c>
      <c r="I167" s="182"/>
      <c r="L167" s="177"/>
      <c r="M167" s="183"/>
      <c r="N167" s="184"/>
      <c r="O167" s="184"/>
      <c r="P167" s="184"/>
      <c r="Q167" s="184"/>
      <c r="R167" s="184"/>
      <c r="S167" s="184"/>
      <c r="T167" s="185"/>
      <c r="AT167" s="186" t="s">
        <v>143</v>
      </c>
      <c r="AU167" s="186" t="s">
        <v>87</v>
      </c>
      <c r="AV167" s="11" t="s">
        <v>87</v>
      </c>
      <c r="AW167" s="11" t="s">
        <v>41</v>
      </c>
      <c r="AX167" s="11" t="s">
        <v>78</v>
      </c>
      <c r="AY167" s="186" t="s">
        <v>132</v>
      </c>
    </row>
    <row r="168" spans="2:65" s="11" customFormat="1" ht="12" x14ac:dyDescent="0.3">
      <c r="B168" s="177"/>
      <c r="D168" s="174" t="s">
        <v>143</v>
      </c>
      <c r="E168" s="186" t="s">
        <v>3</v>
      </c>
      <c r="F168" s="206" t="s">
        <v>278</v>
      </c>
      <c r="H168" s="207">
        <v>0.30599999999999999</v>
      </c>
      <c r="I168" s="182"/>
      <c r="L168" s="177"/>
      <c r="M168" s="183"/>
      <c r="N168" s="184"/>
      <c r="O168" s="184"/>
      <c r="P168" s="184"/>
      <c r="Q168" s="184"/>
      <c r="R168" s="184"/>
      <c r="S168" s="184"/>
      <c r="T168" s="185"/>
      <c r="AT168" s="186" t="s">
        <v>143</v>
      </c>
      <c r="AU168" s="186" t="s">
        <v>87</v>
      </c>
      <c r="AV168" s="11" t="s">
        <v>87</v>
      </c>
      <c r="AW168" s="11" t="s">
        <v>41</v>
      </c>
      <c r="AX168" s="11" t="s">
        <v>78</v>
      </c>
      <c r="AY168" s="186" t="s">
        <v>132</v>
      </c>
    </row>
    <row r="169" spans="2:65" s="13" customFormat="1" ht="12" x14ac:dyDescent="0.3">
      <c r="B169" s="208"/>
      <c r="D169" s="178" t="s">
        <v>143</v>
      </c>
      <c r="E169" s="209" t="s">
        <v>3</v>
      </c>
      <c r="F169" s="210" t="s">
        <v>279</v>
      </c>
      <c r="H169" s="211">
        <v>0.40100000000000002</v>
      </c>
      <c r="I169" s="212"/>
      <c r="L169" s="208"/>
      <c r="M169" s="213"/>
      <c r="N169" s="214"/>
      <c r="O169" s="214"/>
      <c r="P169" s="214"/>
      <c r="Q169" s="214"/>
      <c r="R169" s="214"/>
      <c r="S169" s="214"/>
      <c r="T169" s="215"/>
      <c r="AT169" s="216" t="s">
        <v>143</v>
      </c>
      <c r="AU169" s="216" t="s">
        <v>87</v>
      </c>
      <c r="AV169" s="13" t="s">
        <v>139</v>
      </c>
      <c r="AW169" s="13" t="s">
        <v>41</v>
      </c>
      <c r="AX169" s="13" t="s">
        <v>22</v>
      </c>
      <c r="AY169" s="216" t="s">
        <v>132</v>
      </c>
    </row>
    <row r="170" spans="2:65" s="1" customFormat="1" ht="22.5" customHeight="1" x14ac:dyDescent="0.3">
      <c r="B170" s="161"/>
      <c r="C170" s="162" t="s">
        <v>280</v>
      </c>
      <c r="D170" s="162" t="s">
        <v>134</v>
      </c>
      <c r="E170" s="163" t="s">
        <v>281</v>
      </c>
      <c r="F170" s="164" t="s">
        <v>282</v>
      </c>
      <c r="G170" s="165" t="s">
        <v>165</v>
      </c>
      <c r="H170" s="166">
        <v>17</v>
      </c>
      <c r="I170" s="167"/>
      <c r="J170" s="168">
        <f>ROUND(I170*H170,2)</f>
        <v>0</v>
      </c>
      <c r="K170" s="164" t="s">
        <v>138</v>
      </c>
      <c r="L170" s="34"/>
      <c r="M170" s="169" t="s">
        <v>3</v>
      </c>
      <c r="N170" s="170" t="s">
        <v>49</v>
      </c>
      <c r="O170" s="35"/>
      <c r="P170" s="171">
        <f>O170*H170</f>
        <v>0</v>
      </c>
      <c r="Q170" s="171">
        <v>4.4999999999999999E-4</v>
      </c>
      <c r="R170" s="171">
        <f>Q170*H170</f>
        <v>7.6499999999999997E-3</v>
      </c>
      <c r="S170" s="171">
        <v>0</v>
      </c>
      <c r="T170" s="172">
        <f>S170*H170</f>
        <v>0</v>
      </c>
      <c r="AR170" s="17" t="s">
        <v>139</v>
      </c>
      <c r="AT170" s="17" t="s">
        <v>134</v>
      </c>
      <c r="AU170" s="17" t="s">
        <v>87</v>
      </c>
      <c r="AY170" s="17" t="s">
        <v>132</v>
      </c>
      <c r="BE170" s="173">
        <f>IF(N170="základní",J170,0)</f>
        <v>0</v>
      </c>
      <c r="BF170" s="173">
        <f>IF(N170="snížená",J170,0)</f>
        <v>0</v>
      </c>
      <c r="BG170" s="173">
        <f>IF(N170="zákl. přenesená",J170,0)</f>
        <v>0</v>
      </c>
      <c r="BH170" s="173">
        <f>IF(N170="sníž. přenesená",J170,0)</f>
        <v>0</v>
      </c>
      <c r="BI170" s="173">
        <f>IF(N170="nulová",J170,0)</f>
        <v>0</v>
      </c>
      <c r="BJ170" s="17" t="s">
        <v>22</v>
      </c>
      <c r="BK170" s="173">
        <f>ROUND(I170*H170,2)</f>
        <v>0</v>
      </c>
      <c r="BL170" s="17" t="s">
        <v>139</v>
      </c>
      <c r="BM170" s="17" t="s">
        <v>283</v>
      </c>
    </row>
    <row r="171" spans="2:65" s="1" customFormat="1" ht="144" x14ac:dyDescent="0.3">
      <c r="B171" s="34"/>
      <c r="D171" s="174" t="s">
        <v>141</v>
      </c>
      <c r="F171" s="175" t="s">
        <v>284</v>
      </c>
      <c r="I171" s="176"/>
      <c r="L171" s="34"/>
      <c r="M171" s="63"/>
      <c r="N171" s="35"/>
      <c r="O171" s="35"/>
      <c r="P171" s="35"/>
      <c r="Q171" s="35"/>
      <c r="R171" s="35"/>
      <c r="S171" s="35"/>
      <c r="T171" s="64"/>
      <c r="AT171" s="17" t="s">
        <v>141</v>
      </c>
      <c r="AU171" s="17" t="s">
        <v>87</v>
      </c>
    </row>
    <row r="172" spans="2:65" s="11" customFormat="1" ht="12" x14ac:dyDescent="0.3">
      <c r="B172" s="177"/>
      <c r="D172" s="178" t="s">
        <v>143</v>
      </c>
      <c r="E172" s="179" t="s">
        <v>3</v>
      </c>
      <c r="F172" s="180" t="s">
        <v>285</v>
      </c>
      <c r="H172" s="181">
        <v>17</v>
      </c>
      <c r="I172" s="182"/>
      <c r="L172" s="177"/>
      <c r="M172" s="183"/>
      <c r="N172" s="184"/>
      <c r="O172" s="184"/>
      <c r="P172" s="184"/>
      <c r="Q172" s="184"/>
      <c r="R172" s="184"/>
      <c r="S172" s="184"/>
      <c r="T172" s="185"/>
      <c r="AT172" s="186" t="s">
        <v>143</v>
      </c>
      <c r="AU172" s="186" t="s">
        <v>87</v>
      </c>
      <c r="AV172" s="11" t="s">
        <v>87</v>
      </c>
      <c r="AW172" s="11" t="s">
        <v>41</v>
      </c>
      <c r="AX172" s="11" t="s">
        <v>22</v>
      </c>
      <c r="AY172" s="186" t="s">
        <v>132</v>
      </c>
    </row>
    <row r="173" spans="2:65" s="1" customFormat="1" ht="22.5" customHeight="1" x14ac:dyDescent="0.3">
      <c r="B173" s="161"/>
      <c r="C173" s="162" t="s">
        <v>286</v>
      </c>
      <c r="D173" s="162" t="s">
        <v>134</v>
      </c>
      <c r="E173" s="163" t="s">
        <v>287</v>
      </c>
      <c r="F173" s="164" t="s">
        <v>288</v>
      </c>
      <c r="G173" s="165" t="s">
        <v>165</v>
      </c>
      <c r="H173" s="166">
        <v>17</v>
      </c>
      <c r="I173" s="167"/>
      <c r="J173" s="168">
        <f>ROUND(I173*H173,2)</f>
        <v>0</v>
      </c>
      <c r="K173" s="164" t="s">
        <v>138</v>
      </c>
      <c r="L173" s="34"/>
      <c r="M173" s="169" t="s">
        <v>3</v>
      </c>
      <c r="N173" s="170" t="s">
        <v>49</v>
      </c>
      <c r="O173" s="35"/>
      <c r="P173" s="171">
        <f>O173*H173</f>
        <v>0</v>
      </c>
      <c r="Q173" s="171">
        <v>8.0999999999999996E-4</v>
      </c>
      <c r="R173" s="171">
        <f>Q173*H173</f>
        <v>1.3769999999999999E-2</v>
      </c>
      <c r="S173" s="171">
        <v>0</v>
      </c>
      <c r="T173" s="172">
        <f>S173*H173</f>
        <v>0</v>
      </c>
      <c r="AR173" s="17" t="s">
        <v>139</v>
      </c>
      <c r="AT173" s="17" t="s">
        <v>134</v>
      </c>
      <c r="AU173" s="17" t="s">
        <v>87</v>
      </c>
      <c r="AY173" s="17" t="s">
        <v>132</v>
      </c>
      <c r="BE173" s="173">
        <f>IF(N173="základní",J173,0)</f>
        <v>0</v>
      </c>
      <c r="BF173" s="173">
        <f>IF(N173="snížená",J173,0)</f>
        <v>0</v>
      </c>
      <c r="BG173" s="173">
        <f>IF(N173="zákl. přenesená",J173,0)</f>
        <v>0</v>
      </c>
      <c r="BH173" s="173">
        <f>IF(N173="sníž. přenesená",J173,0)</f>
        <v>0</v>
      </c>
      <c r="BI173" s="173">
        <f>IF(N173="nulová",J173,0)</f>
        <v>0</v>
      </c>
      <c r="BJ173" s="17" t="s">
        <v>22</v>
      </c>
      <c r="BK173" s="173">
        <f>ROUND(I173*H173,2)</f>
        <v>0</v>
      </c>
      <c r="BL173" s="17" t="s">
        <v>139</v>
      </c>
      <c r="BM173" s="17" t="s">
        <v>289</v>
      </c>
    </row>
    <row r="174" spans="2:65" s="1" customFormat="1" ht="144" x14ac:dyDescent="0.3">
      <c r="B174" s="34"/>
      <c r="D174" s="174" t="s">
        <v>141</v>
      </c>
      <c r="F174" s="175" t="s">
        <v>284</v>
      </c>
      <c r="I174" s="176"/>
      <c r="L174" s="34"/>
      <c r="M174" s="63"/>
      <c r="N174" s="35"/>
      <c r="O174" s="35"/>
      <c r="P174" s="35"/>
      <c r="Q174" s="35"/>
      <c r="R174" s="35"/>
      <c r="S174" s="35"/>
      <c r="T174" s="64"/>
      <c r="AT174" s="17" t="s">
        <v>141</v>
      </c>
      <c r="AU174" s="17" t="s">
        <v>87</v>
      </c>
    </row>
    <row r="175" spans="2:65" s="11" customFormat="1" ht="12" x14ac:dyDescent="0.3">
      <c r="B175" s="177"/>
      <c r="D175" s="174" t="s">
        <v>143</v>
      </c>
      <c r="E175" s="186" t="s">
        <v>3</v>
      </c>
      <c r="F175" s="206" t="s">
        <v>290</v>
      </c>
      <c r="H175" s="207">
        <v>17</v>
      </c>
      <c r="I175" s="182"/>
      <c r="L175" s="177"/>
      <c r="M175" s="183"/>
      <c r="N175" s="184"/>
      <c r="O175" s="184"/>
      <c r="P175" s="184"/>
      <c r="Q175" s="184"/>
      <c r="R175" s="184"/>
      <c r="S175" s="184"/>
      <c r="T175" s="185"/>
      <c r="AT175" s="186" t="s">
        <v>143</v>
      </c>
      <c r="AU175" s="186" t="s">
        <v>87</v>
      </c>
      <c r="AV175" s="11" t="s">
        <v>87</v>
      </c>
      <c r="AW175" s="11" t="s">
        <v>41</v>
      </c>
      <c r="AX175" s="11" t="s">
        <v>22</v>
      </c>
      <c r="AY175" s="186" t="s">
        <v>132</v>
      </c>
    </row>
    <row r="176" spans="2:65" s="10" customFormat="1" ht="29.85" customHeight="1" x14ac:dyDescent="0.35">
      <c r="B176" s="147"/>
      <c r="D176" s="158" t="s">
        <v>77</v>
      </c>
      <c r="E176" s="159" t="s">
        <v>139</v>
      </c>
      <c r="F176" s="159" t="s">
        <v>291</v>
      </c>
      <c r="I176" s="150"/>
      <c r="J176" s="160">
        <f>BK176</f>
        <v>0</v>
      </c>
      <c r="L176" s="147"/>
      <c r="M176" s="152"/>
      <c r="N176" s="153"/>
      <c r="O176" s="153"/>
      <c r="P176" s="154">
        <f>SUM(P177:P197)</f>
        <v>0</v>
      </c>
      <c r="Q176" s="153"/>
      <c r="R176" s="154">
        <f>SUM(R177:R197)</f>
        <v>2.1255961299999999</v>
      </c>
      <c r="S176" s="153"/>
      <c r="T176" s="155">
        <f>SUM(T177:T197)</f>
        <v>0</v>
      </c>
      <c r="AR176" s="148" t="s">
        <v>22</v>
      </c>
      <c r="AT176" s="156" t="s">
        <v>77</v>
      </c>
      <c r="AU176" s="156" t="s">
        <v>22</v>
      </c>
      <c r="AY176" s="148" t="s">
        <v>132</v>
      </c>
      <c r="BK176" s="157">
        <f>SUM(BK177:BK197)</f>
        <v>0</v>
      </c>
    </row>
    <row r="177" spans="2:65" s="1" customFormat="1" ht="31.5" customHeight="1" x14ac:dyDescent="0.3">
      <c r="B177" s="161"/>
      <c r="C177" s="162" t="s">
        <v>292</v>
      </c>
      <c r="D177" s="162" t="s">
        <v>134</v>
      </c>
      <c r="E177" s="163" t="s">
        <v>293</v>
      </c>
      <c r="F177" s="164" t="s">
        <v>294</v>
      </c>
      <c r="G177" s="165" t="s">
        <v>176</v>
      </c>
      <c r="H177" s="166">
        <v>18.827000000000002</v>
      </c>
      <c r="I177" s="167"/>
      <c r="J177" s="168">
        <f>ROUND(I177*H177,2)</f>
        <v>0</v>
      </c>
      <c r="K177" s="164" t="s">
        <v>138</v>
      </c>
      <c r="L177" s="34"/>
      <c r="M177" s="169" t="s">
        <v>3</v>
      </c>
      <c r="N177" s="170" t="s">
        <v>49</v>
      </c>
      <c r="O177" s="35"/>
      <c r="P177" s="171">
        <f>O177*H177</f>
        <v>0</v>
      </c>
      <c r="Q177" s="171">
        <v>0</v>
      </c>
      <c r="R177" s="171">
        <f>Q177*H177</f>
        <v>0</v>
      </c>
      <c r="S177" s="171">
        <v>0</v>
      </c>
      <c r="T177" s="172">
        <f>S177*H177</f>
        <v>0</v>
      </c>
      <c r="AR177" s="17" t="s">
        <v>139</v>
      </c>
      <c r="AT177" s="17" t="s">
        <v>134</v>
      </c>
      <c r="AU177" s="17" t="s">
        <v>87</v>
      </c>
      <c r="AY177" s="17" t="s">
        <v>132</v>
      </c>
      <c r="BE177" s="173">
        <f>IF(N177="základní",J177,0)</f>
        <v>0</v>
      </c>
      <c r="BF177" s="173">
        <f>IF(N177="snížená",J177,0)</f>
        <v>0</v>
      </c>
      <c r="BG177" s="173">
        <f>IF(N177="zákl. přenesená",J177,0)</f>
        <v>0</v>
      </c>
      <c r="BH177" s="173">
        <f>IF(N177="sníž. přenesená",J177,0)</f>
        <v>0</v>
      </c>
      <c r="BI177" s="173">
        <f>IF(N177="nulová",J177,0)</f>
        <v>0</v>
      </c>
      <c r="BJ177" s="17" t="s">
        <v>22</v>
      </c>
      <c r="BK177" s="173">
        <f>ROUND(I177*H177,2)</f>
        <v>0</v>
      </c>
      <c r="BL177" s="17" t="s">
        <v>139</v>
      </c>
      <c r="BM177" s="17" t="s">
        <v>295</v>
      </c>
    </row>
    <row r="178" spans="2:65" s="1" customFormat="1" ht="216" x14ac:dyDescent="0.3">
      <c r="B178" s="34"/>
      <c r="D178" s="174" t="s">
        <v>141</v>
      </c>
      <c r="F178" s="175" t="s">
        <v>296</v>
      </c>
      <c r="I178" s="176"/>
      <c r="L178" s="34"/>
      <c r="M178" s="63"/>
      <c r="N178" s="35"/>
      <c r="O178" s="35"/>
      <c r="P178" s="35"/>
      <c r="Q178" s="35"/>
      <c r="R178" s="35"/>
      <c r="S178" s="35"/>
      <c r="T178" s="64"/>
      <c r="AT178" s="17" t="s">
        <v>141</v>
      </c>
      <c r="AU178" s="17" t="s">
        <v>87</v>
      </c>
    </row>
    <row r="179" spans="2:65" s="12" customFormat="1" ht="12" x14ac:dyDescent="0.3">
      <c r="B179" s="187"/>
      <c r="D179" s="174" t="s">
        <v>143</v>
      </c>
      <c r="E179" s="188" t="s">
        <v>3</v>
      </c>
      <c r="F179" s="189" t="s">
        <v>297</v>
      </c>
      <c r="H179" s="190" t="s">
        <v>3</v>
      </c>
      <c r="I179" s="191"/>
      <c r="L179" s="187"/>
      <c r="M179" s="192"/>
      <c r="N179" s="193"/>
      <c r="O179" s="193"/>
      <c r="P179" s="193"/>
      <c r="Q179" s="193"/>
      <c r="R179" s="193"/>
      <c r="S179" s="193"/>
      <c r="T179" s="194"/>
      <c r="AT179" s="190" t="s">
        <v>143</v>
      </c>
      <c r="AU179" s="190" t="s">
        <v>87</v>
      </c>
      <c r="AV179" s="12" t="s">
        <v>22</v>
      </c>
      <c r="AW179" s="12" t="s">
        <v>41</v>
      </c>
      <c r="AX179" s="12" t="s">
        <v>78</v>
      </c>
      <c r="AY179" s="190" t="s">
        <v>132</v>
      </c>
    </row>
    <row r="180" spans="2:65" s="11" customFormat="1" ht="12" x14ac:dyDescent="0.3">
      <c r="B180" s="177"/>
      <c r="D180" s="178" t="s">
        <v>143</v>
      </c>
      <c r="E180" s="179" t="s">
        <v>3</v>
      </c>
      <c r="F180" s="180" t="s">
        <v>298</v>
      </c>
      <c r="H180" s="181">
        <v>18.827000000000002</v>
      </c>
      <c r="I180" s="182"/>
      <c r="L180" s="177"/>
      <c r="M180" s="183"/>
      <c r="N180" s="184"/>
      <c r="O180" s="184"/>
      <c r="P180" s="184"/>
      <c r="Q180" s="184"/>
      <c r="R180" s="184"/>
      <c r="S180" s="184"/>
      <c r="T180" s="185"/>
      <c r="AT180" s="186" t="s">
        <v>143</v>
      </c>
      <c r="AU180" s="186" t="s">
        <v>87</v>
      </c>
      <c r="AV180" s="11" t="s">
        <v>87</v>
      </c>
      <c r="AW180" s="11" t="s">
        <v>41</v>
      </c>
      <c r="AX180" s="11" t="s">
        <v>22</v>
      </c>
      <c r="AY180" s="186" t="s">
        <v>132</v>
      </c>
    </row>
    <row r="181" spans="2:65" s="1" customFormat="1" ht="31.5" customHeight="1" x14ac:dyDescent="0.3">
      <c r="B181" s="161"/>
      <c r="C181" s="162" t="s">
        <v>299</v>
      </c>
      <c r="D181" s="162" t="s">
        <v>134</v>
      </c>
      <c r="E181" s="163" t="s">
        <v>300</v>
      </c>
      <c r="F181" s="164" t="s">
        <v>301</v>
      </c>
      <c r="G181" s="165" t="s">
        <v>230</v>
      </c>
      <c r="H181" s="166">
        <v>0.57599999999999996</v>
      </c>
      <c r="I181" s="167"/>
      <c r="J181" s="168">
        <f>ROUND(I181*H181,2)</f>
        <v>0</v>
      </c>
      <c r="K181" s="164" t="s">
        <v>138</v>
      </c>
      <c r="L181" s="34"/>
      <c r="M181" s="169" t="s">
        <v>3</v>
      </c>
      <c r="N181" s="170" t="s">
        <v>49</v>
      </c>
      <c r="O181" s="35"/>
      <c r="P181" s="171">
        <f>O181*H181</f>
        <v>0</v>
      </c>
      <c r="Q181" s="171">
        <v>1.0490900000000001</v>
      </c>
      <c r="R181" s="171">
        <f>Q181*H181</f>
        <v>0.60427584000000001</v>
      </c>
      <c r="S181" s="171">
        <v>0</v>
      </c>
      <c r="T181" s="172">
        <f>S181*H181</f>
        <v>0</v>
      </c>
      <c r="AR181" s="17" t="s">
        <v>139</v>
      </c>
      <c r="AT181" s="17" t="s">
        <v>134</v>
      </c>
      <c r="AU181" s="17" t="s">
        <v>87</v>
      </c>
      <c r="AY181" s="17" t="s">
        <v>132</v>
      </c>
      <c r="BE181" s="173">
        <f>IF(N181="základní",J181,0)</f>
        <v>0</v>
      </c>
      <c r="BF181" s="173">
        <f>IF(N181="snížená",J181,0)</f>
        <v>0</v>
      </c>
      <c r="BG181" s="173">
        <f>IF(N181="zákl. přenesená",J181,0)</f>
        <v>0</v>
      </c>
      <c r="BH181" s="173">
        <f>IF(N181="sníž. přenesená",J181,0)</f>
        <v>0</v>
      </c>
      <c r="BI181" s="173">
        <f>IF(N181="nulová",J181,0)</f>
        <v>0</v>
      </c>
      <c r="BJ181" s="17" t="s">
        <v>22</v>
      </c>
      <c r="BK181" s="173">
        <f>ROUND(I181*H181,2)</f>
        <v>0</v>
      </c>
      <c r="BL181" s="17" t="s">
        <v>139</v>
      </c>
      <c r="BM181" s="17" t="s">
        <v>302</v>
      </c>
    </row>
    <row r="182" spans="2:65" s="1" customFormat="1" ht="144" x14ac:dyDescent="0.3">
      <c r="B182" s="34"/>
      <c r="D182" s="174" t="s">
        <v>141</v>
      </c>
      <c r="F182" s="175" t="s">
        <v>303</v>
      </c>
      <c r="I182" s="176"/>
      <c r="L182" s="34"/>
      <c r="M182" s="63"/>
      <c r="N182" s="35"/>
      <c r="O182" s="35"/>
      <c r="P182" s="35"/>
      <c r="Q182" s="35"/>
      <c r="R182" s="35"/>
      <c r="S182" s="35"/>
      <c r="T182" s="64"/>
      <c r="AT182" s="17" t="s">
        <v>141</v>
      </c>
      <c r="AU182" s="17" t="s">
        <v>87</v>
      </c>
    </row>
    <row r="183" spans="2:65" s="12" customFormat="1" ht="12" x14ac:dyDescent="0.3">
      <c r="B183" s="187"/>
      <c r="D183" s="174" t="s">
        <v>143</v>
      </c>
      <c r="E183" s="188" t="s">
        <v>3</v>
      </c>
      <c r="F183" s="189" t="s">
        <v>304</v>
      </c>
      <c r="H183" s="190" t="s">
        <v>3</v>
      </c>
      <c r="I183" s="191"/>
      <c r="L183" s="187"/>
      <c r="M183" s="192"/>
      <c r="N183" s="193"/>
      <c r="O183" s="193"/>
      <c r="P183" s="193"/>
      <c r="Q183" s="193"/>
      <c r="R183" s="193"/>
      <c r="S183" s="193"/>
      <c r="T183" s="194"/>
      <c r="AT183" s="190" t="s">
        <v>143</v>
      </c>
      <c r="AU183" s="190" t="s">
        <v>87</v>
      </c>
      <c r="AV183" s="12" t="s">
        <v>22</v>
      </c>
      <c r="AW183" s="12" t="s">
        <v>41</v>
      </c>
      <c r="AX183" s="12" t="s">
        <v>78</v>
      </c>
      <c r="AY183" s="190" t="s">
        <v>132</v>
      </c>
    </row>
    <row r="184" spans="2:65" s="11" customFormat="1" ht="12" x14ac:dyDescent="0.3">
      <c r="B184" s="177"/>
      <c r="D184" s="178" t="s">
        <v>143</v>
      </c>
      <c r="E184" s="179" t="s">
        <v>3</v>
      </c>
      <c r="F184" s="180" t="s">
        <v>305</v>
      </c>
      <c r="H184" s="181">
        <v>0.57599999999999996</v>
      </c>
      <c r="I184" s="182"/>
      <c r="L184" s="177"/>
      <c r="M184" s="183"/>
      <c r="N184" s="184"/>
      <c r="O184" s="184"/>
      <c r="P184" s="184"/>
      <c r="Q184" s="184"/>
      <c r="R184" s="184"/>
      <c r="S184" s="184"/>
      <c r="T184" s="185"/>
      <c r="AT184" s="186" t="s">
        <v>143</v>
      </c>
      <c r="AU184" s="186" t="s">
        <v>87</v>
      </c>
      <c r="AV184" s="11" t="s">
        <v>87</v>
      </c>
      <c r="AW184" s="11" t="s">
        <v>41</v>
      </c>
      <c r="AX184" s="11" t="s">
        <v>22</v>
      </c>
      <c r="AY184" s="186" t="s">
        <v>132</v>
      </c>
    </row>
    <row r="185" spans="2:65" s="1" customFormat="1" ht="22.5" customHeight="1" x14ac:dyDescent="0.3">
      <c r="B185" s="161"/>
      <c r="C185" s="162" t="s">
        <v>306</v>
      </c>
      <c r="D185" s="162" t="s">
        <v>134</v>
      </c>
      <c r="E185" s="163" t="s">
        <v>307</v>
      </c>
      <c r="F185" s="164" t="s">
        <v>308</v>
      </c>
      <c r="G185" s="165" t="s">
        <v>230</v>
      </c>
      <c r="H185" s="166">
        <v>0.96799999999999997</v>
      </c>
      <c r="I185" s="167"/>
      <c r="J185" s="168">
        <f>ROUND(I185*H185,2)</f>
        <v>0</v>
      </c>
      <c r="K185" s="164" t="s">
        <v>138</v>
      </c>
      <c r="L185" s="34"/>
      <c r="M185" s="169" t="s">
        <v>3</v>
      </c>
      <c r="N185" s="170" t="s">
        <v>49</v>
      </c>
      <c r="O185" s="35"/>
      <c r="P185" s="171">
        <f>O185*H185</f>
        <v>0</v>
      </c>
      <c r="Q185" s="171">
        <v>1.1040300000000001</v>
      </c>
      <c r="R185" s="171">
        <f>Q185*H185</f>
        <v>1.0687010400000001</v>
      </c>
      <c r="S185" s="171">
        <v>0</v>
      </c>
      <c r="T185" s="172">
        <f>S185*H185</f>
        <v>0</v>
      </c>
      <c r="AR185" s="17" t="s">
        <v>139</v>
      </c>
      <c r="AT185" s="17" t="s">
        <v>134</v>
      </c>
      <c r="AU185" s="17" t="s">
        <v>87</v>
      </c>
      <c r="AY185" s="17" t="s">
        <v>132</v>
      </c>
      <c r="BE185" s="173">
        <f>IF(N185="základní",J185,0)</f>
        <v>0</v>
      </c>
      <c r="BF185" s="173">
        <f>IF(N185="snížená",J185,0)</f>
        <v>0</v>
      </c>
      <c r="BG185" s="173">
        <f>IF(N185="zákl. přenesená",J185,0)</f>
        <v>0</v>
      </c>
      <c r="BH185" s="173">
        <f>IF(N185="sníž. přenesená",J185,0)</f>
        <v>0</v>
      </c>
      <c r="BI185" s="173">
        <f>IF(N185="nulová",J185,0)</f>
        <v>0</v>
      </c>
      <c r="BJ185" s="17" t="s">
        <v>22</v>
      </c>
      <c r="BK185" s="173">
        <f>ROUND(I185*H185,2)</f>
        <v>0</v>
      </c>
      <c r="BL185" s="17" t="s">
        <v>139</v>
      </c>
      <c r="BM185" s="17" t="s">
        <v>309</v>
      </c>
    </row>
    <row r="186" spans="2:65" s="1" customFormat="1" ht="144" x14ac:dyDescent="0.3">
      <c r="B186" s="34"/>
      <c r="D186" s="174" t="s">
        <v>141</v>
      </c>
      <c r="F186" s="175" t="s">
        <v>303</v>
      </c>
      <c r="I186" s="176"/>
      <c r="L186" s="34"/>
      <c r="M186" s="63"/>
      <c r="N186" s="35"/>
      <c r="O186" s="35"/>
      <c r="P186" s="35"/>
      <c r="Q186" s="35"/>
      <c r="R186" s="35"/>
      <c r="S186" s="35"/>
      <c r="T186" s="64"/>
      <c r="AT186" s="17" t="s">
        <v>141</v>
      </c>
      <c r="AU186" s="17" t="s">
        <v>87</v>
      </c>
    </row>
    <row r="187" spans="2:65" s="12" customFormat="1" ht="12" x14ac:dyDescent="0.3">
      <c r="B187" s="187"/>
      <c r="D187" s="174" t="s">
        <v>143</v>
      </c>
      <c r="E187" s="188" t="s">
        <v>3</v>
      </c>
      <c r="F187" s="189" t="s">
        <v>310</v>
      </c>
      <c r="H187" s="190" t="s">
        <v>3</v>
      </c>
      <c r="I187" s="191"/>
      <c r="L187" s="187"/>
      <c r="M187" s="192"/>
      <c r="N187" s="193"/>
      <c r="O187" s="193"/>
      <c r="P187" s="193"/>
      <c r="Q187" s="193"/>
      <c r="R187" s="193"/>
      <c r="S187" s="193"/>
      <c r="T187" s="194"/>
      <c r="AT187" s="190" t="s">
        <v>143</v>
      </c>
      <c r="AU187" s="190" t="s">
        <v>87</v>
      </c>
      <c r="AV187" s="12" t="s">
        <v>22</v>
      </c>
      <c r="AW187" s="12" t="s">
        <v>41</v>
      </c>
      <c r="AX187" s="12" t="s">
        <v>78</v>
      </c>
      <c r="AY187" s="190" t="s">
        <v>132</v>
      </c>
    </row>
    <row r="188" spans="2:65" s="11" customFormat="1" ht="12" x14ac:dyDescent="0.3">
      <c r="B188" s="177"/>
      <c r="D188" s="178" t="s">
        <v>143</v>
      </c>
      <c r="E188" s="179" t="s">
        <v>3</v>
      </c>
      <c r="F188" s="180" t="s">
        <v>311</v>
      </c>
      <c r="H188" s="181">
        <v>0.96799999999999997</v>
      </c>
      <c r="I188" s="182"/>
      <c r="L188" s="177"/>
      <c r="M188" s="183"/>
      <c r="N188" s="184"/>
      <c r="O188" s="184"/>
      <c r="P188" s="184"/>
      <c r="Q188" s="184"/>
      <c r="R188" s="184"/>
      <c r="S188" s="184"/>
      <c r="T188" s="185"/>
      <c r="AT188" s="186" t="s">
        <v>143</v>
      </c>
      <c r="AU188" s="186" t="s">
        <v>87</v>
      </c>
      <c r="AV188" s="11" t="s">
        <v>87</v>
      </c>
      <c r="AW188" s="11" t="s">
        <v>41</v>
      </c>
      <c r="AX188" s="11" t="s">
        <v>22</v>
      </c>
      <c r="AY188" s="186" t="s">
        <v>132</v>
      </c>
    </row>
    <row r="189" spans="2:65" s="1" customFormat="1" ht="22.5" customHeight="1" x14ac:dyDescent="0.3">
      <c r="B189" s="161"/>
      <c r="C189" s="162" t="s">
        <v>312</v>
      </c>
      <c r="D189" s="162" t="s">
        <v>134</v>
      </c>
      <c r="E189" s="163" t="s">
        <v>313</v>
      </c>
      <c r="F189" s="164" t="s">
        <v>314</v>
      </c>
      <c r="G189" s="165" t="s">
        <v>153</v>
      </c>
      <c r="H189" s="166">
        <v>17.611000000000001</v>
      </c>
      <c r="I189" s="167"/>
      <c r="J189" s="168">
        <f>ROUND(I189*H189,2)</f>
        <v>0</v>
      </c>
      <c r="K189" s="164" t="s">
        <v>138</v>
      </c>
      <c r="L189" s="34"/>
      <c r="M189" s="169" t="s">
        <v>3</v>
      </c>
      <c r="N189" s="170" t="s">
        <v>49</v>
      </c>
      <c r="O189" s="35"/>
      <c r="P189" s="171">
        <f>O189*H189</f>
        <v>0</v>
      </c>
      <c r="Q189" s="171">
        <v>2.3869999999999999E-2</v>
      </c>
      <c r="R189" s="171">
        <f>Q189*H189</f>
        <v>0.42037457</v>
      </c>
      <c r="S189" s="171">
        <v>0</v>
      </c>
      <c r="T189" s="172">
        <f>S189*H189</f>
        <v>0</v>
      </c>
      <c r="AR189" s="17" t="s">
        <v>139</v>
      </c>
      <c r="AT189" s="17" t="s">
        <v>134</v>
      </c>
      <c r="AU189" s="17" t="s">
        <v>87</v>
      </c>
      <c r="AY189" s="17" t="s">
        <v>132</v>
      </c>
      <c r="BE189" s="173">
        <f>IF(N189="základní",J189,0)</f>
        <v>0</v>
      </c>
      <c r="BF189" s="173">
        <f>IF(N189="snížená",J189,0)</f>
        <v>0</v>
      </c>
      <c r="BG189" s="173">
        <f>IF(N189="zákl. přenesená",J189,0)</f>
        <v>0</v>
      </c>
      <c r="BH189" s="173">
        <f>IF(N189="sníž. přenesená",J189,0)</f>
        <v>0</v>
      </c>
      <c r="BI189" s="173">
        <f>IF(N189="nulová",J189,0)</f>
        <v>0</v>
      </c>
      <c r="BJ189" s="17" t="s">
        <v>22</v>
      </c>
      <c r="BK189" s="173">
        <f>ROUND(I189*H189,2)</f>
        <v>0</v>
      </c>
      <c r="BL189" s="17" t="s">
        <v>139</v>
      </c>
      <c r="BM189" s="17" t="s">
        <v>315</v>
      </c>
    </row>
    <row r="190" spans="2:65" s="1" customFormat="1" ht="409.6" x14ac:dyDescent="0.3">
      <c r="B190" s="34"/>
      <c r="D190" s="174" t="s">
        <v>141</v>
      </c>
      <c r="F190" s="217" t="s">
        <v>316</v>
      </c>
      <c r="I190" s="176"/>
      <c r="L190" s="34"/>
      <c r="M190" s="63"/>
      <c r="N190" s="35"/>
      <c r="O190" s="35"/>
      <c r="P190" s="35"/>
      <c r="Q190" s="35"/>
      <c r="R190" s="35"/>
      <c r="S190" s="35"/>
      <c r="T190" s="64"/>
      <c r="AT190" s="17" t="s">
        <v>141</v>
      </c>
      <c r="AU190" s="17" t="s">
        <v>87</v>
      </c>
    </row>
    <row r="191" spans="2:65" s="12" customFormat="1" ht="12" x14ac:dyDescent="0.3">
      <c r="B191" s="187"/>
      <c r="D191" s="174" t="s">
        <v>143</v>
      </c>
      <c r="E191" s="188" t="s">
        <v>3</v>
      </c>
      <c r="F191" s="189" t="s">
        <v>297</v>
      </c>
      <c r="H191" s="190" t="s">
        <v>3</v>
      </c>
      <c r="I191" s="191"/>
      <c r="L191" s="187"/>
      <c r="M191" s="192"/>
      <c r="N191" s="193"/>
      <c r="O191" s="193"/>
      <c r="P191" s="193"/>
      <c r="Q191" s="193"/>
      <c r="R191" s="193"/>
      <c r="S191" s="193"/>
      <c r="T191" s="194"/>
      <c r="AT191" s="190" t="s">
        <v>143</v>
      </c>
      <c r="AU191" s="190" t="s">
        <v>87</v>
      </c>
      <c r="AV191" s="12" t="s">
        <v>22</v>
      </c>
      <c r="AW191" s="12" t="s">
        <v>41</v>
      </c>
      <c r="AX191" s="12" t="s">
        <v>78</v>
      </c>
      <c r="AY191" s="190" t="s">
        <v>132</v>
      </c>
    </row>
    <row r="192" spans="2:65" s="11" customFormat="1" ht="12" x14ac:dyDescent="0.3">
      <c r="B192" s="177"/>
      <c r="D192" s="178" t="s">
        <v>143</v>
      </c>
      <c r="E192" s="179" t="s">
        <v>3</v>
      </c>
      <c r="F192" s="180" t="s">
        <v>317</v>
      </c>
      <c r="H192" s="181">
        <v>17.611000000000001</v>
      </c>
      <c r="I192" s="182"/>
      <c r="L192" s="177"/>
      <c r="M192" s="183"/>
      <c r="N192" s="184"/>
      <c r="O192" s="184"/>
      <c r="P192" s="184"/>
      <c r="Q192" s="184"/>
      <c r="R192" s="184"/>
      <c r="S192" s="184"/>
      <c r="T192" s="185"/>
      <c r="AT192" s="186" t="s">
        <v>143</v>
      </c>
      <c r="AU192" s="186" t="s">
        <v>87</v>
      </c>
      <c r="AV192" s="11" t="s">
        <v>87</v>
      </c>
      <c r="AW192" s="11" t="s">
        <v>41</v>
      </c>
      <c r="AX192" s="11" t="s">
        <v>22</v>
      </c>
      <c r="AY192" s="186" t="s">
        <v>132</v>
      </c>
    </row>
    <row r="193" spans="2:65" s="1" customFormat="1" ht="22.5" customHeight="1" x14ac:dyDescent="0.3">
      <c r="B193" s="161"/>
      <c r="C193" s="162" t="s">
        <v>318</v>
      </c>
      <c r="D193" s="162" t="s">
        <v>134</v>
      </c>
      <c r="E193" s="163" t="s">
        <v>319</v>
      </c>
      <c r="F193" s="164" t="s">
        <v>320</v>
      </c>
      <c r="G193" s="165" t="s">
        <v>153</v>
      </c>
      <c r="H193" s="166">
        <v>17.611000000000001</v>
      </c>
      <c r="I193" s="167"/>
      <c r="J193" s="168">
        <f>ROUND(I193*H193,2)</f>
        <v>0</v>
      </c>
      <c r="K193" s="164" t="s">
        <v>138</v>
      </c>
      <c r="L193" s="34"/>
      <c r="M193" s="169" t="s">
        <v>3</v>
      </c>
      <c r="N193" s="170" t="s">
        <v>49</v>
      </c>
      <c r="O193" s="35"/>
      <c r="P193" s="171">
        <f>O193*H193</f>
        <v>0</v>
      </c>
      <c r="Q193" s="171">
        <v>0</v>
      </c>
      <c r="R193" s="171">
        <f>Q193*H193</f>
        <v>0</v>
      </c>
      <c r="S193" s="171">
        <v>0</v>
      </c>
      <c r="T193" s="172">
        <f>S193*H193</f>
        <v>0</v>
      </c>
      <c r="AR193" s="17" t="s">
        <v>139</v>
      </c>
      <c r="AT193" s="17" t="s">
        <v>134</v>
      </c>
      <c r="AU193" s="17" t="s">
        <v>87</v>
      </c>
      <c r="AY193" s="17" t="s">
        <v>132</v>
      </c>
      <c r="BE193" s="173">
        <f>IF(N193="základní",J193,0)</f>
        <v>0</v>
      </c>
      <c r="BF193" s="173">
        <f>IF(N193="snížená",J193,0)</f>
        <v>0</v>
      </c>
      <c r="BG193" s="173">
        <f>IF(N193="zákl. přenesená",J193,0)</f>
        <v>0</v>
      </c>
      <c r="BH193" s="173">
        <f>IF(N193="sníž. přenesená",J193,0)</f>
        <v>0</v>
      </c>
      <c r="BI193" s="173">
        <f>IF(N193="nulová",J193,0)</f>
        <v>0</v>
      </c>
      <c r="BJ193" s="17" t="s">
        <v>22</v>
      </c>
      <c r="BK193" s="173">
        <f>ROUND(I193*H193,2)</f>
        <v>0</v>
      </c>
      <c r="BL193" s="17" t="s">
        <v>139</v>
      </c>
      <c r="BM193" s="17" t="s">
        <v>321</v>
      </c>
    </row>
    <row r="194" spans="2:65" s="1" customFormat="1" ht="409.6" x14ac:dyDescent="0.3">
      <c r="B194" s="34"/>
      <c r="D194" s="178" t="s">
        <v>141</v>
      </c>
      <c r="F194" s="218" t="s">
        <v>316</v>
      </c>
      <c r="I194" s="176"/>
      <c r="L194" s="34"/>
      <c r="M194" s="63"/>
      <c r="N194" s="35"/>
      <c r="O194" s="35"/>
      <c r="P194" s="35"/>
      <c r="Q194" s="35"/>
      <c r="R194" s="35"/>
      <c r="S194" s="35"/>
      <c r="T194" s="64"/>
      <c r="AT194" s="17" t="s">
        <v>141</v>
      </c>
      <c r="AU194" s="17" t="s">
        <v>87</v>
      </c>
    </row>
    <row r="195" spans="2:65" s="1" customFormat="1" ht="22.5" customHeight="1" x14ac:dyDescent="0.3">
      <c r="B195" s="161"/>
      <c r="C195" s="162" t="s">
        <v>322</v>
      </c>
      <c r="D195" s="162" t="s">
        <v>134</v>
      </c>
      <c r="E195" s="163" t="s">
        <v>323</v>
      </c>
      <c r="F195" s="164" t="s">
        <v>324</v>
      </c>
      <c r="G195" s="165" t="s">
        <v>153</v>
      </c>
      <c r="H195" s="166">
        <v>1.534</v>
      </c>
      <c r="I195" s="167"/>
      <c r="J195" s="168">
        <f>ROUND(I195*H195,2)</f>
        <v>0</v>
      </c>
      <c r="K195" s="164" t="s">
        <v>138</v>
      </c>
      <c r="L195" s="34"/>
      <c r="M195" s="169" t="s">
        <v>3</v>
      </c>
      <c r="N195" s="170" t="s">
        <v>49</v>
      </c>
      <c r="O195" s="35"/>
      <c r="P195" s="171">
        <f>O195*H195</f>
        <v>0</v>
      </c>
      <c r="Q195" s="171">
        <v>2.102E-2</v>
      </c>
      <c r="R195" s="171">
        <f>Q195*H195</f>
        <v>3.2244680000000005E-2</v>
      </c>
      <c r="S195" s="171">
        <v>0</v>
      </c>
      <c r="T195" s="172">
        <f>S195*H195</f>
        <v>0</v>
      </c>
      <c r="AR195" s="17" t="s">
        <v>139</v>
      </c>
      <c r="AT195" s="17" t="s">
        <v>134</v>
      </c>
      <c r="AU195" s="17" t="s">
        <v>87</v>
      </c>
      <c r="AY195" s="17" t="s">
        <v>132</v>
      </c>
      <c r="BE195" s="173">
        <f>IF(N195="základní",J195,0)</f>
        <v>0</v>
      </c>
      <c r="BF195" s="173">
        <f>IF(N195="snížená",J195,0)</f>
        <v>0</v>
      </c>
      <c r="BG195" s="173">
        <f>IF(N195="zákl. přenesená",J195,0)</f>
        <v>0</v>
      </c>
      <c r="BH195" s="173">
        <f>IF(N195="sníž. přenesená",J195,0)</f>
        <v>0</v>
      </c>
      <c r="BI195" s="173">
        <f>IF(N195="nulová",J195,0)</f>
        <v>0</v>
      </c>
      <c r="BJ195" s="17" t="s">
        <v>22</v>
      </c>
      <c r="BK195" s="173">
        <f>ROUND(I195*H195,2)</f>
        <v>0</v>
      </c>
      <c r="BL195" s="17" t="s">
        <v>139</v>
      </c>
      <c r="BM195" s="17" t="s">
        <v>325</v>
      </c>
    </row>
    <row r="196" spans="2:65" s="1" customFormat="1" ht="96" x14ac:dyDescent="0.3">
      <c r="B196" s="34"/>
      <c r="D196" s="174" t="s">
        <v>141</v>
      </c>
      <c r="F196" s="175" t="s">
        <v>326</v>
      </c>
      <c r="I196" s="176"/>
      <c r="L196" s="34"/>
      <c r="M196" s="63"/>
      <c r="N196" s="35"/>
      <c r="O196" s="35"/>
      <c r="P196" s="35"/>
      <c r="Q196" s="35"/>
      <c r="R196" s="35"/>
      <c r="S196" s="35"/>
      <c r="T196" s="64"/>
      <c r="AT196" s="17" t="s">
        <v>141</v>
      </c>
      <c r="AU196" s="17" t="s">
        <v>87</v>
      </c>
    </row>
    <row r="197" spans="2:65" s="11" customFormat="1" ht="12" x14ac:dyDescent="0.3">
      <c r="B197" s="177"/>
      <c r="D197" s="174" t="s">
        <v>143</v>
      </c>
      <c r="E197" s="186" t="s">
        <v>3</v>
      </c>
      <c r="F197" s="206" t="s">
        <v>327</v>
      </c>
      <c r="H197" s="207">
        <v>1.534</v>
      </c>
      <c r="I197" s="182"/>
      <c r="L197" s="177"/>
      <c r="M197" s="183"/>
      <c r="N197" s="184"/>
      <c r="O197" s="184"/>
      <c r="P197" s="184"/>
      <c r="Q197" s="184"/>
      <c r="R197" s="184"/>
      <c r="S197" s="184"/>
      <c r="T197" s="185"/>
      <c r="AT197" s="186" t="s">
        <v>143</v>
      </c>
      <c r="AU197" s="186" t="s">
        <v>87</v>
      </c>
      <c r="AV197" s="11" t="s">
        <v>87</v>
      </c>
      <c r="AW197" s="11" t="s">
        <v>41</v>
      </c>
      <c r="AX197" s="11" t="s">
        <v>22</v>
      </c>
      <c r="AY197" s="186" t="s">
        <v>132</v>
      </c>
    </row>
    <row r="198" spans="2:65" s="10" customFormat="1" ht="29.85" customHeight="1" x14ac:dyDescent="0.35">
      <c r="B198" s="147"/>
      <c r="D198" s="158" t="s">
        <v>77</v>
      </c>
      <c r="E198" s="159" t="s">
        <v>162</v>
      </c>
      <c r="F198" s="159" t="s">
        <v>328</v>
      </c>
      <c r="I198" s="150"/>
      <c r="J198" s="160">
        <f>BK198</f>
        <v>0</v>
      </c>
      <c r="L198" s="147"/>
      <c r="M198" s="152"/>
      <c r="N198" s="153"/>
      <c r="O198" s="153"/>
      <c r="P198" s="154">
        <f>SUM(P199:P201)</f>
        <v>0</v>
      </c>
      <c r="Q198" s="153"/>
      <c r="R198" s="154">
        <f>SUM(R199:R201)</f>
        <v>2.4509064999999999</v>
      </c>
      <c r="S198" s="153"/>
      <c r="T198" s="155">
        <f>SUM(T199:T201)</f>
        <v>0</v>
      </c>
      <c r="AR198" s="148" t="s">
        <v>22</v>
      </c>
      <c r="AT198" s="156" t="s">
        <v>77</v>
      </c>
      <c r="AU198" s="156" t="s">
        <v>22</v>
      </c>
      <c r="AY198" s="148" t="s">
        <v>132</v>
      </c>
      <c r="BK198" s="157">
        <f>SUM(BK199:BK201)</f>
        <v>0</v>
      </c>
    </row>
    <row r="199" spans="2:65" s="1" customFormat="1" ht="31.5" customHeight="1" x14ac:dyDescent="0.3">
      <c r="B199" s="161"/>
      <c r="C199" s="162" t="s">
        <v>329</v>
      </c>
      <c r="D199" s="162" t="s">
        <v>134</v>
      </c>
      <c r="E199" s="163" t="s">
        <v>330</v>
      </c>
      <c r="F199" s="164" t="s">
        <v>331</v>
      </c>
      <c r="G199" s="165" t="s">
        <v>153</v>
      </c>
      <c r="H199" s="166">
        <v>6.4539999999999997</v>
      </c>
      <c r="I199" s="167"/>
      <c r="J199" s="168">
        <f>ROUND(I199*H199,2)</f>
        <v>0</v>
      </c>
      <c r="K199" s="164" t="s">
        <v>138</v>
      </c>
      <c r="L199" s="34"/>
      <c r="M199" s="169" t="s">
        <v>3</v>
      </c>
      <c r="N199" s="170" t="s">
        <v>49</v>
      </c>
      <c r="O199" s="35"/>
      <c r="P199" s="171">
        <f>O199*H199</f>
        <v>0</v>
      </c>
      <c r="Q199" s="171">
        <v>0.37974999999999998</v>
      </c>
      <c r="R199" s="171">
        <f>Q199*H199</f>
        <v>2.4509064999999999</v>
      </c>
      <c r="S199" s="171">
        <v>0</v>
      </c>
      <c r="T199" s="172">
        <f>S199*H199</f>
        <v>0</v>
      </c>
      <c r="AR199" s="17" t="s">
        <v>139</v>
      </c>
      <c r="AT199" s="17" t="s">
        <v>134</v>
      </c>
      <c r="AU199" s="17" t="s">
        <v>87</v>
      </c>
      <c r="AY199" s="17" t="s">
        <v>132</v>
      </c>
      <c r="BE199" s="173">
        <f>IF(N199="základní",J199,0)</f>
        <v>0</v>
      </c>
      <c r="BF199" s="173">
        <f>IF(N199="snížená",J199,0)</f>
        <v>0</v>
      </c>
      <c r="BG199" s="173">
        <f>IF(N199="zákl. přenesená",J199,0)</f>
        <v>0</v>
      </c>
      <c r="BH199" s="173">
        <f>IF(N199="sníž. přenesená",J199,0)</f>
        <v>0</v>
      </c>
      <c r="BI199" s="173">
        <f>IF(N199="nulová",J199,0)</f>
        <v>0</v>
      </c>
      <c r="BJ199" s="17" t="s">
        <v>22</v>
      </c>
      <c r="BK199" s="173">
        <f>ROUND(I199*H199,2)</f>
        <v>0</v>
      </c>
      <c r="BL199" s="17" t="s">
        <v>139</v>
      </c>
      <c r="BM199" s="17" t="s">
        <v>332</v>
      </c>
    </row>
    <row r="200" spans="2:65" s="1" customFormat="1" ht="60" x14ac:dyDescent="0.3">
      <c r="B200" s="34"/>
      <c r="D200" s="174" t="s">
        <v>141</v>
      </c>
      <c r="F200" s="175" t="s">
        <v>333</v>
      </c>
      <c r="I200" s="176"/>
      <c r="L200" s="34"/>
      <c r="M200" s="63"/>
      <c r="N200" s="35"/>
      <c r="O200" s="35"/>
      <c r="P200" s="35"/>
      <c r="Q200" s="35"/>
      <c r="R200" s="35"/>
      <c r="S200" s="35"/>
      <c r="T200" s="64"/>
      <c r="AT200" s="17" t="s">
        <v>141</v>
      </c>
      <c r="AU200" s="17" t="s">
        <v>87</v>
      </c>
    </row>
    <row r="201" spans="2:65" s="11" customFormat="1" ht="12" x14ac:dyDescent="0.3">
      <c r="B201" s="177"/>
      <c r="D201" s="174" t="s">
        <v>143</v>
      </c>
      <c r="E201" s="186" t="s">
        <v>3</v>
      </c>
      <c r="F201" s="206" t="s">
        <v>334</v>
      </c>
      <c r="H201" s="207">
        <v>6.4539999999999997</v>
      </c>
      <c r="I201" s="182"/>
      <c r="L201" s="177"/>
      <c r="M201" s="183"/>
      <c r="N201" s="184"/>
      <c r="O201" s="184"/>
      <c r="P201" s="184"/>
      <c r="Q201" s="184"/>
      <c r="R201" s="184"/>
      <c r="S201" s="184"/>
      <c r="T201" s="185"/>
      <c r="AT201" s="186" t="s">
        <v>143</v>
      </c>
      <c r="AU201" s="186" t="s">
        <v>87</v>
      </c>
      <c r="AV201" s="11" t="s">
        <v>87</v>
      </c>
      <c r="AW201" s="11" t="s">
        <v>41</v>
      </c>
      <c r="AX201" s="11" t="s">
        <v>22</v>
      </c>
      <c r="AY201" s="186" t="s">
        <v>132</v>
      </c>
    </row>
    <row r="202" spans="2:65" s="10" customFormat="1" ht="29.85" customHeight="1" x14ac:dyDescent="0.35">
      <c r="B202" s="147"/>
      <c r="D202" s="158" t="s">
        <v>77</v>
      </c>
      <c r="E202" s="159" t="s">
        <v>169</v>
      </c>
      <c r="F202" s="159" t="s">
        <v>335</v>
      </c>
      <c r="I202" s="150"/>
      <c r="J202" s="160">
        <f>BK202</f>
        <v>0</v>
      </c>
      <c r="L202" s="147"/>
      <c r="M202" s="152"/>
      <c r="N202" s="153"/>
      <c r="O202" s="153"/>
      <c r="P202" s="154">
        <f>SUM(P203:P204)</f>
        <v>0</v>
      </c>
      <c r="Q202" s="153"/>
      <c r="R202" s="154">
        <f>SUM(R203:R204)</f>
        <v>6.7599000000000001E-3</v>
      </c>
      <c r="S202" s="153"/>
      <c r="T202" s="155">
        <f>SUM(T203:T204)</f>
        <v>0</v>
      </c>
      <c r="AR202" s="148" t="s">
        <v>22</v>
      </c>
      <c r="AT202" s="156" t="s">
        <v>77</v>
      </c>
      <c r="AU202" s="156" t="s">
        <v>22</v>
      </c>
      <c r="AY202" s="148" t="s">
        <v>132</v>
      </c>
      <c r="BK202" s="157">
        <f>SUM(BK203:BK204)</f>
        <v>0</v>
      </c>
    </row>
    <row r="203" spans="2:65" s="1" customFormat="1" ht="31.5" customHeight="1" x14ac:dyDescent="0.3">
      <c r="B203" s="161"/>
      <c r="C203" s="162" t="s">
        <v>336</v>
      </c>
      <c r="D203" s="162" t="s">
        <v>134</v>
      </c>
      <c r="E203" s="163" t="s">
        <v>337</v>
      </c>
      <c r="F203" s="164" t="s">
        <v>338</v>
      </c>
      <c r="G203" s="165" t="s">
        <v>153</v>
      </c>
      <c r="H203" s="166">
        <v>6.09</v>
      </c>
      <c r="I203" s="167"/>
      <c r="J203" s="168">
        <f>ROUND(I203*H203,2)</f>
        <v>0</v>
      </c>
      <c r="K203" s="164" t="s">
        <v>138</v>
      </c>
      <c r="L203" s="34"/>
      <c r="M203" s="169" t="s">
        <v>3</v>
      </c>
      <c r="N203" s="170" t="s">
        <v>49</v>
      </c>
      <c r="O203" s="35"/>
      <c r="P203" s="171">
        <f>O203*H203</f>
        <v>0</v>
      </c>
      <c r="Q203" s="171">
        <v>1.1100000000000001E-3</v>
      </c>
      <c r="R203" s="171">
        <f>Q203*H203</f>
        <v>6.7599000000000001E-3</v>
      </c>
      <c r="S203" s="171">
        <v>0</v>
      </c>
      <c r="T203" s="172">
        <f>S203*H203</f>
        <v>0</v>
      </c>
      <c r="AR203" s="17" t="s">
        <v>139</v>
      </c>
      <c r="AT203" s="17" t="s">
        <v>134</v>
      </c>
      <c r="AU203" s="17" t="s">
        <v>87</v>
      </c>
      <c r="AY203" s="17" t="s">
        <v>132</v>
      </c>
      <c r="BE203" s="173">
        <f>IF(N203="základní",J203,0)</f>
        <v>0</v>
      </c>
      <c r="BF203" s="173">
        <f>IF(N203="snížená",J203,0)</f>
        <v>0</v>
      </c>
      <c r="BG203" s="173">
        <f>IF(N203="zákl. přenesená",J203,0)</f>
        <v>0</v>
      </c>
      <c r="BH203" s="173">
        <f>IF(N203="sníž. přenesená",J203,0)</f>
        <v>0</v>
      </c>
      <c r="BI203" s="173">
        <f>IF(N203="nulová",J203,0)</f>
        <v>0</v>
      </c>
      <c r="BJ203" s="17" t="s">
        <v>22</v>
      </c>
      <c r="BK203" s="173">
        <f>ROUND(I203*H203,2)</f>
        <v>0</v>
      </c>
      <c r="BL203" s="17" t="s">
        <v>139</v>
      </c>
      <c r="BM203" s="17" t="s">
        <v>339</v>
      </c>
    </row>
    <row r="204" spans="2:65" s="11" customFormat="1" ht="12" x14ac:dyDescent="0.3">
      <c r="B204" s="177"/>
      <c r="D204" s="174" t="s">
        <v>143</v>
      </c>
      <c r="E204" s="186" t="s">
        <v>3</v>
      </c>
      <c r="F204" s="206" t="s">
        <v>340</v>
      </c>
      <c r="H204" s="207">
        <v>6.09</v>
      </c>
      <c r="I204" s="182"/>
      <c r="L204" s="177"/>
      <c r="M204" s="183"/>
      <c r="N204" s="184"/>
      <c r="O204" s="184"/>
      <c r="P204" s="184"/>
      <c r="Q204" s="184"/>
      <c r="R204" s="184"/>
      <c r="S204" s="184"/>
      <c r="T204" s="185"/>
      <c r="AT204" s="186" t="s">
        <v>143</v>
      </c>
      <c r="AU204" s="186" t="s">
        <v>87</v>
      </c>
      <c r="AV204" s="11" t="s">
        <v>87</v>
      </c>
      <c r="AW204" s="11" t="s">
        <v>41</v>
      </c>
      <c r="AX204" s="11" t="s">
        <v>22</v>
      </c>
      <c r="AY204" s="186" t="s">
        <v>132</v>
      </c>
    </row>
    <row r="205" spans="2:65" s="10" customFormat="1" ht="29.85" customHeight="1" x14ac:dyDescent="0.35">
      <c r="B205" s="147"/>
      <c r="D205" s="158" t="s">
        <v>77</v>
      </c>
      <c r="E205" s="159" t="s">
        <v>187</v>
      </c>
      <c r="F205" s="159" t="s">
        <v>341</v>
      </c>
      <c r="I205" s="150"/>
      <c r="J205" s="160">
        <f>BK205</f>
        <v>0</v>
      </c>
      <c r="L205" s="147"/>
      <c r="M205" s="152"/>
      <c r="N205" s="153"/>
      <c r="O205" s="153"/>
      <c r="P205" s="154">
        <f>SUM(P206:P322)</f>
        <v>0</v>
      </c>
      <c r="Q205" s="153"/>
      <c r="R205" s="154">
        <f>SUM(R206:R322)</f>
        <v>7.4971780600000004</v>
      </c>
      <c r="S205" s="153"/>
      <c r="T205" s="155">
        <f>SUM(T206:T322)</f>
        <v>15.832474999999999</v>
      </c>
      <c r="AR205" s="148" t="s">
        <v>22</v>
      </c>
      <c r="AT205" s="156" t="s">
        <v>77</v>
      </c>
      <c r="AU205" s="156" t="s">
        <v>22</v>
      </c>
      <c r="AY205" s="148" t="s">
        <v>132</v>
      </c>
      <c r="BK205" s="157">
        <f>SUM(BK206:BK322)</f>
        <v>0</v>
      </c>
    </row>
    <row r="206" spans="2:65" s="1" customFormat="1" ht="22.5" customHeight="1" x14ac:dyDescent="0.3">
      <c r="B206" s="161"/>
      <c r="C206" s="162" t="s">
        <v>342</v>
      </c>
      <c r="D206" s="162" t="s">
        <v>134</v>
      </c>
      <c r="E206" s="163" t="s">
        <v>343</v>
      </c>
      <c r="F206" s="164" t="s">
        <v>344</v>
      </c>
      <c r="G206" s="165" t="s">
        <v>165</v>
      </c>
      <c r="H206" s="166">
        <v>25.6</v>
      </c>
      <c r="I206" s="167"/>
      <c r="J206" s="168">
        <f>ROUND(I206*H206,2)</f>
        <v>0</v>
      </c>
      <c r="K206" s="164" t="s">
        <v>138</v>
      </c>
      <c r="L206" s="34"/>
      <c r="M206" s="169" t="s">
        <v>3</v>
      </c>
      <c r="N206" s="170" t="s">
        <v>49</v>
      </c>
      <c r="O206" s="35"/>
      <c r="P206" s="171">
        <f>O206*H206</f>
        <v>0</v>
      </c>
      <c r="Q206" s="171">
        <v>8.4000000000000003E-4</v>
      </c>
      <c r="R206" s="171">
        <f>Q206*H206</f>
        <v>2.1504000000000002E-2</v>
      </c>
      <c r="S206" s="171">
        <v>0</v>
      </c>
      <c r="T206" s="172">
        <f>S206*H206</f>
        <v>0</v>
      </c>
      <c r="AR206" s="17" t="s">
        <v>139</v>
      </c>
      <c r="AT206" s="17" t="s">
        <v>134</v>
      </c>
      <c r="AU206" s="17" t="s">
        <v>87</v>
      </c>
      <c r="AY206" s="17" t="s">
        <v>132</v>
      </c>
      <c r="BE206" s="173">
        <f>IF(N206="základní",J206,0)</f>
        <v>0</v>
      </c>
      <c r="BF206" s="173">
        <f>IF(N206="snížená",J206,0)</f>
        <v>0</v>
      </c>
      <c r="BG206" s="173">
        <f>IF(N206="zákl. přenesená",J206,0)</f>
        <v>0</v>
      </c>
      <c r="BH206" s="173">
        <f>IF(N206="sníž. přenesená",J206,0)</f>
        <v>0</v>
      </c>
      <c r="BI206" s="173">
        <f>IF(N206="nulová",J206,0)</f>
        <v>0</v>
      </c>
      <c r="BJ206" s="17" t="s">
        <v>22</v>
      </c>
      <c r="BK206" s="173">
        <f>ROUND(I206*H206,2)</f>
        <v>0</v>
      </c>
      <c r="BL206" s="17" t="s">
        <v>139</v>
      </c>
      <c r="BM206" s="17" t="s">
        <v>345</v>
      </c>
    </row>
    <row r="207" spans="2:65" s="1" customFormat="1" ht="84" x14ac:dyDescent="0.3">
      <c r="B207" s="34"/>
      <c r="D207" s="174" t="s">
        <v>141</v>
      </c>
      <c r="F207" s="175" t="s">
        <v>346</v>
      </c>
      <c r="I207" s="176"/>
      <c r="L207" s="34"/>
      <c r="M207" s="63"/>
      <c r="N207" s="35"/>
      <c r="O207" s="35"/>
      <c r="P207" s="35"/>
      <c r="Q207" s="35"/>
      <c r="R207" s="35"/>
      <c r="S207" s="35"/>
      <c r="T207" s="64"/>
      <c r="AT207" s="17" t="s">
        <v>141</v>
      </c>
      <c r="AU207" s="17" t="s">
        <v>87</v>
      </c>
    </row>
    <row r="208" spans="2:65" s="11" customFormat="1" ht="12" x14ac:dyDescent="0.3">
      <c r="B208" s="177"/>
      <c r="D208" s="178" t="s">
        <v>143</v>
      </c>
      <c r="E208" s="179" t="s">
        <v>3</v>
      </c>
      <c r="F208" s="180" t="s">
        <v>347</v>
      </c>
      <c r="H208" s="181">
        <v>25.6</v>
      </c>
      <c r="I208" s="182"/>
      <c r="L208" s="177"/>
      <c r="M208" s="183"/>
      <c r="N208" s="184"/>
      <c r="O208" s="184"/>
      <c r="P208" s="184"/>
      <c r="Q208" s="184"/>
      <c r="R208" s="184"/>
      <c r="S208" s="184"/>
      <c r="T208" s="185"/>
      <c r="AT208" s="186" t="s">
        <v>143</v>
      </c>
      <c r="AU208" s="186" t="s">
        <v>87</v>
      </c>
      <c r="AV208" s="11" t="s">
        <v>87</v>
      </c>
      <c r="AW208" s="11" t="s">
        <v>41</v>
      </c>
      <c r="AX208" s="11" t="s">
        <v>22</v>
      </c>
      <c r="AY208" s="186" t="s">
        <v>132</v>
      </c>
    </row>
    <row r="209" spans="2:65" s="1" customFormat="1" ht="22.5" customHeight="1" x14ac:dyDescent="0.3">
      <c r="B209" s="161"/>
      <c r="C209" s="196" t="s">
        <v>348</v>
      </c>
      <c r="D209" s="196" t="s">
        <v>205</v>
      </c>
      <c r="E209" s="197" t="s">
        <v>349</v>
      </c>
      <c r="F209" s="198" t="s">
        <v>350</v>
      </c>
      <c r="G209" s="199" t="s">
        <v>165</v>
      </c>
      <c r="H209" s="200">
        <v>16.2</v>
      </c>
      <c r="I209" s="201"/>
      <c r="J209" s="202">
        <f>ROUND(I209*H209,2)</f>
        <v>0</v>
      </c>
      <c r="K209" s="198" t="s">
        <v>3</v>
      </c>
      <c r="L209" s="203"/>
      <c r="M209" s="204" t="s">
        <v>3</v>
      </c>
      <c r="N209" s="205" t="s">
        <v>49</v>
      </c>
      <c r="O209" s="35"/>
      <c r="P209" s="171">
        <f>O209*H209</f>
        <v>0</v>
      </c>
      <c r="Q209" s="171">
        <v>7.0000000000000007E-2</v>
      </c>
      <c r="R209" s="171">
        <f>Q209*H209</f>
        <v>1.1340000000000001</v>
      </c>
      <c r="S209" s="171">
        <v>0</v>
      </c>
      <c r="T209" s="172">
        <f>S209*H209</f>
        <v>0</v>
      </c>
      <c r="AR209" s="17" t="s">
        <v>181</v>
      </c>
      <c r="AT209" s="17" t="s">
        <v>205</v>
      </c>
      <c r="AU209" s="17" t="s">
        <v>87</v>
      </c>
      <c r="AY209" s="17" t="s">
        <v>132</v>
      </c>
      <c r="BE209" s="173">
        <f>IF(N209="základní",J209,0)</f>
        <v>0</v>
      </c>
      <c r="BF209" s="173">
        <f>IF(N209="snížená",J209,0)</f>
        <v>0</v>
      </c>
      <c r="BG209" s="173">
        <f>IF(N209="zákl. přenesená",J209,0)</f>
        <v>0</v>
      </c>
      <c r="BH209" s="173">
        <f>IF(N209="sníž. přenesená",J209,0)</f>
        <v>0</v>
      </c>
      <c r="BI209" s="173">
        <f>IF(N209="nulová",J209,0)</f>
        <v>0</v>
      </c>
      <c r="BJ209" s="17" t="s">
        <v>22</v>
      </c>
      <c r="BK209" s="173">
        <f>ROUND(I209*H209,2)</f>
        <v>0</v>
      </c>
      <c r="BL209" s="17" t="s">
        <v>139</v>
      </c>
      <c r="BM209" s="17" t="s">
        <v>351</v>
      </c>
    </row>
    <row r="210" spans="2:65" s="11" customFormat="1" ht="12" x14ac:dyDescent="0.3">
      <c r="B210" s="177"/>
      <c r="D210" s="178" t="s">
        <v>143</v>
      </c>
      <c r="E210" s="179" t="s">
        <v>3</v>
      </c>
      <c r="F210" s="180" t="s">
        <v>352</v>
      </c>
      <c r="H210" s="181">
        <v>16.2</v>
      </c>
      <c r="I210" s="182"/>
      <c r="L210" s="177"/>
      <c r="M210" s="183"/>
      <c r="N210" s="184"/>
      <c r="O210" s="184"/>
      <c r="P210" s="184"/>
      <c r="Q210" s="184"/>
      <c r="R210" s="184"/>
      <c r="S210" s="184"/>
      <c r="T210" s="185"/>
      <c r="AT210" s="186" t="s">
        <v>143</v>
      </c>
      <c r="AU210" s="186" t="s">
        <v>87</v>
      </c>
      <c r="AV210" s="11" t="s">
        <v>87</v>
      </c>
      <c r="AW210" s="11" t="s">
        <v>41</v>
      </c>
      <c r="AX210" s="11" t="s">
        <v>22</v>
      </c>
      <c r="AY210" s="186" t="s">
        <v>132</v>
      </c>
    </row>
    <row r="211" spans="2:65" s="1" customFormat="1" ht="22.5" customHeight="1" x14ac:dyDescent="0.3">
      <c r="B211" s="161"/>
      <c r="C211" s="196" t="s">
        <v>353</v>
      </c>
      <c r="D211" s="196" t="s">
        <v>205</v>
      </c>
      <c r="E211" s="197" t="s">
        <v>354</v>
      </c>
      <c r="F211" s="198" t="s">
        <v>355</v>
      </c>
      <c r="G211" s="199" t="s">
        <v>165</v>
      </c>
      <c r="H211" s="200">
        <v>9.4</v>
      </c>
      <c r="I211" s="201"/>
      <c r="J211" s="202">
        <f>ROUND(I211*H211,2)</f>
        <v>0</v>
      </c>
      <c r="K211" s="198" t="s">
        <v>3</v>
      </c>
      <c r="L211" s="203"/>
      <c r="M211" s="204" t="s">
        <v>3</v>
      </c>
      <c r="N211" s="205" t="s">
        <v>49</v>
      </c>
      <c r="O211" s="35"/>
      <c r="P211" s="171">
        <f>O211*H211</f>
        <v>0</v>
      </c>
      <c r="Q211" s="171">
        <v>0.04</v>
      </c>
      <c r="R211" s="171">
        <f>Q211*H211</f>
        <v>0.376</v>
      </c>
      <c r="S211" s="171">
        <v>0</v>
      </c>
      <c r="T211" s="172">
        <f>S211*H211</f>
        <v>0</v>
      </c>
      <c r="AR211" s="17" t="s">
        <v>181</v>
      </c>
      <c r="AT211" s="17" t="s">
        <v>205</v>
      </c>
      <c r="AU211" s="17" t="s">
        <v>87</v>
      </c>
      <c r="AY211" s="17" t="s">
        <v>132</v>
      </c>
      <c r="BE211" s="173">
        <f>IF(N211="základní",J211,0)</f>
        <v>0</v>
      </c>
      <c r="BF211" s="173">
        <f>IF(N211="snížená",J211,0)</f>
        <v>0</v>
      </c>
      <c r="BG211" s="173">
        <f>IF(N211="zákl. přenesená",J211,0)</f>
        <v>0</v>
      </c>
      <c r="BH211" s="173">
        <f>IF(N211="sníž. přenesená",J211,0)</f>
        <v>0</v>
      </c>
      <c r="BI211" s="173">
        <f>IF(N211="nulová",J211,0)</f>
        <v>0</v>
      </c>
      <c r="BJ211" s="17" t="s">
        <v>22</v>
      </c>
      <c r="BK211" s="173">
        <f>ROUND(I211*H211,2)</f>
        <v>0</v>
      </c>
      <c r="BL211" s="17" t="s">
        <v>139</v>
      </c>
      <c r="BM211" s="17" t="s">
        <v>356</v>
      </c>
    </row>
    <row r="212" spans="2:65" s="11" customFormat="1" ht="12" x14ac:dyDescent="0.3">
      <c r="B212" s="177"/>
      <c r="D212" s="178" t="s">
        <v>143</v>
      </c>
      <c r="E212" s="179" t="s">
        <v>3</v>
      </c>
      <c r="F212" s="180" t="s">
        <v>357</v>
      </c>
      <c r="H212" s="181">
        <v>9.4</v>
      </c>
      <c r="I212" s="182"/>
      <c r="L212" s="177"/>
      <c r="M212" s="183"/>
      <c r="N212" s="184"/>
      <c r="O212" s="184"/>
      <c r="P212" s="184"/>
      <c r="Q212" s="184"/>
      <c r="R212" s="184"/>
      <c r="S212" s="184"/>
      <c r="T212" s="185"/>
      <c r="AT212" s="186" t="s">
        <v>143</v>
      </c>
      <c r="AU212" s="186" t="s">
        <v>87</v>
      </c>
      <c r="AV212" s="11" t="s">
        <v>87</v>
      </c>
      <c r="AW212" s="11" t="s">
        <v>41</v>
      </c>
      <c r="AX212" s="11" t="s">
        <v>22</v>
      </c>
      <c r="AY212" s="186" t="s">
        <v>132</v>
      </c>
    </row>
    <row r="213" spans="2:65" s="1" customFormat="1" ht="31.5" customHeight="1" x14ac:dyDescent="0.3">
      <c r="B213" s="161"/>
      <c r="C213" s="162" t="s">
        <v>358</v>
      </c>
      <c r="D213" s="162" t="s">
        <v>134</v>
      </c>
      <c r="E213" s="163" t="s">
        <v>359</v>
      </c>
      <c r="F213" s="164" t="s">
        <v>360</v>
      </c>
      <c r="G213" s="165" t="s">
        <v>137</v>
      </c>
      <c r="H213" s="166">
        <v>6</v>
      </c>
      <c r="I213" s="167"/>
      <c r="J213" s="168">
        <f>ROUND(I213*H213,2)</f>
        <v>0</v>
      </c>
      <c r="K213" s="164" t="s">
        <v>138</v>
      </c>
      <c r="L213" s="34"/>
      <c r="M213" s="169" t="s">
        <v>3</v>
      </c>
      <c r="N213" s="170" t="s">
        <v>49</v>
      </c>
      <c r="O213" s="35"/>
      <c r="P213" s="171">
        <f>O213*H213</f>
        <v>0</v>
      </c>
      <c r="Q213" s="171">
        <v>0</v>
      </c>
      <c r="R213" s="171">
        <f>Q213*H213</f>
        <v>0</v>
      </c>
      <c r="S213" s="171">
        <v>0</v>
      </c>
      <c r="T213" s="172">
        <f>S213*H213</f>
        <v>0</v>
      </c>
      <c r="AR213" s="17" t="s">
        <v>139</v>
      </c>
      <c r="AT213" s="17" t="s">
        <v>134</v>
      </c>
      <c r="AU213" s="17" t="s">
        <v>87</v>
      </c>
      <c r="AY213" s="17" t="s">
        <v>132</v>
      </c>
      <c r="BE213" s="173">
        <f>IF(N213="základní",J213,0)</f>
        <v>0</v>
      </c>
      <c r="BF213" s="173">
        <f>IF(N213="snížená",J213,0)</f>
        <v>0</v>
      </c>
      <c r="BG213" s="173">
        <f>IF(N213="zákl. přenesená",J213,0)</f>
        <v>0</v>
      </c>
      <c r="BH213" s="173">
        <f>IF(N213="sníž. přenesená",J213,0)</f>
        <v>0</v>
      </c>
      <c r="BI213" s="173">
        <f>IF(N213="nulová",J213,0)</f>
        <v>0</v>
      </c>
      <c r="BJ213" s="17" t="s">
        <v>22</v>
      </c>
      <c r="BK213" s="173">
        <f>ROUND(I213*H213,2)</f>
        <v>0</v>
      </c>
      <c r="BL213" s="17" t="s">
        <v>139</v>
      </c>
      <c r="BM213" s="17" t="s">
        <v>361</v>
      </c>
    </row>
    <row r="214" spans="2:65" s="1" customFormat="1" ht="36" x14ac:dyDescent="0.3">
      <c r="B214" s="34"/>
      <c r="D214" s="174" t="s">
        <v>141</v>
      </c>
      <c r="F214" s="175" t="s">
        <v>362</v>
      </c>
      <c r="I214" s="176"/>
      <c r="L214" s="34"/>
      <c r="M214" s="63"/>
      <c r="N214" s="35"/>
      <c r="O214" s="35"/>
      <c r="P214" s="35"/>
      <c r="Q214" s="35"/>
      <c r="R214" s="35"/>
      <c r="S214" s="35"/>
      <c r="T214" s="64"/>
      <c r="AT214" s="17" t="s">
        <v>141</v>
      </c>
      <c r="AU214" s="17" t="s">
        <v>87</v>
      </c>
    </row>
    <row r="215" spans="2:65" s="11" customFormat="1" ht="12" x14ac:dyDescent="0.3">
      <c r="B215" s="177"/>
      <c r="D215" s="178" t="s">
        <v>143</v>
      </c>
      <c r="E215" s="179" t="s">
        <v>3</v>
      </c>
      <c r="F215" s="180" t="s">
        <v>363</v>
      </c>
      <c r="H215" s="181">
        <v>6</v>
      </c>
      <c r="I215" s="182"/>
      <c r="L215" s="177"/>
      <c r="M215" s="183"/>
      <c r="N215" s="184"/>
      <c r="O215" s="184"/>
      <c r="P215" s="184"/>
      <c r="Q215" s="184"/>
      <c r="R215" s="184"/>
      <c r="S215" s="184"/>
      <c r="T215" s="185"/>
      <c r="AT215" s="186" t="s">
        <v>143</v>
      </c>
      <c r="AU215" s="186" t="s">
        <v>87</v>
      </c>
      <c r="AV215" s="11" t="s">
        <v>87</v>
      </c>
      <c r="AW215" s="11" t="s">
        <v>41</v>
      </c>
      <c r="AX215" s="11" t="s">
        <v>22</v>
      </c>
      <c r="AY215" s="186" t="s">
        <v>132</v>
      </c>
    </row>
    <row r="216" spans="2:65" s="1" customFormat="1" ht="31.5" customHeight="1" x14ac:dyDescent="0.3">
      <c r="B216" s="161"/>
      <c r="C216" s="162" t="s">
        <v>364</v>
      </c>
      <c r="D216" s="162" t="s">
        <v>134</v>
      </c>
      <c r="E216" s="163" t="s">
        <v>365</v>
      </c>
      <c r="F216" s="164" t="s">
        <v>366</v>
      </c>
      <c r="G216" s="165" t="s">
        <v>137</v>
      </c>
      <c r="H216" s="166">
        <v>366</v>
      </c>
      <c r="I216" s="167"/>
      <c r="J216" s="168">
        <f>ROUND(I216*H216,2)</f>
        <v>0</v>
      </c>
      <c r="K216" s="164" t="s">
        <v>138</v>
      </c>
      <c r="L216" s="34"/>
      <c r="M216" s="169" t="s">
        <v>3</v>
      </c>
      <c r="N216" s="170" t="s">
        <v>49</v>
      </c>
      <c r="O216" s="35"/>
      <c r="P216" s="171">
        <f>O216*H216</f>
        <v>0</v>
      </c>
      <c r="Q216" s="171">
        <v>0</v>
      </c>
      <c r="R216" s="171">
        <f>Q216*H216</f>
        <v>0</v>
      </c>
      <c r="S216" s="171">
        <v>0</v>
      </c>
      <c r="T216" s="172">
        <f>S216*H216</f>
        <v>0</v>
      </c>
      <c r="AR216" s="17" t="s">
        <v>139</v>
      </c>
      <c r="AT216" s="17" t="s">
        <v>134</v>
      </c>
      <c r="AU216" s="17" t="s">
        <v>87</v>
      </c>
      <c r="AY216" s="17" t="s">
        <v>132</v>
      </c>
      <c r="BE216" s="173">
        <f>IF(N216="základní",J216,0)</f>
        <v>0</v>
      </c>
      <c r="BF216" s="173">
        <f>IF(N216="snížená",J216,0)</f>
        <v>0</v>
      </c>
      <c r="BG216" s="173">
        <f>IF(N216="zákl. přenesená",J216,0)</f>
        <v>0</v>
      </c>
      <c r="BH216" s="173">
        <f>IF(N216="sníž. přenesená",J216,0)</f>
        <v>0</v>
      </c>
      <c r="BI216" s="173">
        <f>IF(N216="nulová",J216,0)</f>
        <v>0</v>
      </c>
      <c r="BJ216" s="17" t="s">
        <v>22</v>
      </c>
      <c r="BK216" s="173">
        <f>ROUND(I216*H216,2)</f>
        <v>0</v>
      </c>
      <c r="BL216" s="17" t="s">
        <v>139</v>
      </c>
      <c r="BM216" s="17" t="s">
        <v>367</v>
      </c>
    </row>
    <row r="217" spans="2:65" s="1" customFormat="1" ht="36" x14ac:dyDescent="0.3">
      <c r="B217" s="34"/>
      <c r="D217" s="174" t="s">
        <v>141</v>
      </c>
      <c r="F217" s="175" t="s">
        <v>362</v>
      </c>
      <c r="I217" s="176"/>
      <c r="L217" s="34"/>
      <c r="M217" s="63"/>
      <c r="N217" s="35"/>
      <c r="O217" s="35"/>
      <c r="P217" s="35"/>
      <c r="Q217" s="35"/>
      <c r="R217" s="35"/>
      <c r="S217" s="35"/>
      <c r="T217" s="64"/>
      <c r="AT217" s="17" t="s">
        <v>141</v>
      </c>
      <c r="AU217" s="17" t="s">
        <v>87</v>
      </c>
    </row>
    <row r="218" spans="2:65" s="11" customFormat="1" ht="12" x14ac:dyDescent="0.3">
      <c r="B218" s="177"/>
      <c r="D218" s="178" t="s">
        <v>143</v>
      </c>
      <c r="E218" s="179" t="s">
        <v>3</v>
      </c>
      <c r="F218" s="180" t="s">
        <v>368</v>
      </c>
      <c r="H218" s="181">
        <v>366</v>
      </c>
      <c r="I218" s="182"/>
      <c r="L218" s="177"/>
      <c r="M218" s="183"/>
      <c r="N218" s="184"/>
      <c r="O218" s="184"/>
      <c r="P218" s="184"/>
      <c r="Q218" s="184"/>
      <c r="R218" s="184"/>
      <c r="S218" s="184"/>
      <c r="T218" s="185"/>
      <c r="AT218" s="186" t="s">
        <v>143</v>
      </c>
      <c r="AU218" s="186" t="s">
        <v>87</v>
      </c>
      <c r="AV218" s="11" t="s">
        <v>87</v>
      </c>
      <c r="AW218" s="11" t="s">
        <v>41</v>
      </c>
      <c r="AX218" s="11" t="s">
        <v>22</v>
      </c>
      <c r="AY218" s="186" t="s">
        <v>132</v>
      </c>
    </row>
    <row r="219" spans="2:65" s="1" customFormat="1" ht="22.5" customHeight="1" x14ac:dyDescent="0.3">
      <c r="B219" s="161"/>
      <c r="C219" s="162" t="s">
        <v>369</v>
      </c>
      <c r="D219" s="162" t="s">
        <v>134</v>
      </c>
      <c r="E219" s="163" t="s">
        <v>370</v>
      </c>
      <c r="F219" s="164" t="s">
        <v>371</v>
      </c>
      <c r="G219" s="165" t="s">
        <v>137</v>
      </c>
      <c r="H219" s="166">
        <v>2</v>
      </c>
      <c r="I219" s="167"/>
      <c r="J219" s="168">
        <f>ROUND(I219*H219,2)</f>
        <v>0</v>
      </c>
      <c r="K219" s="164" t="s">
        <v>138</v>
      </c>
      <c r="L219" s="34"/>
      <c r="M219" s="169" t="s">
        <v>3</v>
      </c>
      <c r="N219" s="170" t="s">
        <v>49</v>
      </c>
      <c r="O219" s="35"/>
      <c r="P219" s="171">
        <f>O219*H219</f>
        <v>0</v>
      </c>
      <c r="Q219" s="171">
        <v>0</v>
      </c>
      <c r="R219" s="171">
        <f>Q219*H219</f>
        <v>0</v>
      </c>
      <c r="S219" s="171">
        <v>0</v>
      </c>
      <c r="T219" s="172">
        <f>S219*H219</f>
        <v>0</v>
      </c>
      <c r="AR219" s="17" t="s">
        <v>139</v>
      </c>
      <c r="AT219" s="17" t="s">
        <v>134</v>
      </c>
      <c r="AU219" s="17" t="s">
        <v>87</v>
      </c>
      <c r="AY219" s="17" t="s">
        <v>132</v>
      </c>
      <c r="BE219" s="173">
        <f>IF(N219="základní",J219,0)</f>
        <v>0</v>
      </c>
      <c r="BF219" s="173">
        <f>IF(N219="snížená",J219,0)</f>
        <v>0</v>
      </c>
      <c r="BG219" s="173">
        <f>IF(N219="zákl. přenesená",J219,0)</f>
        <v>0</v>
      </c>
      <c r="BH219" s="173">
        <f>IF(N219="sníž. přenesená",J219,0)</f>
        <v>0</v>
      </c>
      <c r="BI219" s="173">
        <f>IF(N219="nulová",J219,0)</f>
        <v>0</v>
      </c>
      <c r="BJ219" s="17" t="s">
        <v>22</v>
      </c>
      <c r="BK219" s="173">
        <f>ROUND(I219*H219,2)</f>
        <v>0</v>
      </c>
      <c r="BL219" s="17" t="s">
        <v>139</v>
      </c>
      <c r="BM219" s="17" t="s">
        <v>372</v>
      </c>
    </row>
    <row r="220" spans="2:65" s="1" customFormat="1" ht="24" x14ac:dyDescent="0.3">
      <c r="B220" s="34"/>
      <c r="D220" s="174" t="s">
        <v>141</v>
      </c>
      <c r="F220" s="175" t="s">
        <v>373</v>
      </c>
      <c r="I220" s="176"/>
      <c r="L220" s="34"/>
      <c r="M220" s="63"/>
      <c r="N220" s="35"/>
      <c r="O220" s="35"/>
      <c r="P220" s="35"/>
      <c r="Q220" s="35"/>
      <c r="R220" s="35"/>
      <c r="S220" s="35"/>
      <c r="T220" s="64"/>
      <c r="AT220" s="17" t="s">
        <v>141</v>
      </c>
      <c r="AU220" s="17" t="s">
        <v>87</v>
      </c>
    </row>
    <row r="221" spans="2:65" s="11" customFormat="1" ht="12" x14ac:dyDescent="0.3">
      <c r="B221" s="177"/>
      <c r="D221" s="178" t="s">
        <v>143</v>
      </c>
      <c r="E221" s="179" t="s">
        <v>3</v>
      </c>
      <c r="F221" s="180" t="s">
        <v>374</v>
      </c>
      <c r="H221" s="181">
        <v>2</v>
      </c>
      <c r="I221" s="182"/>
      <c r="L221" s="177"/>
      <c r="M221" s="183"/>
      <c r="N221" s="184"/>
      <c r="O221" s="184"/>
      <c r="P221" s="184"/>
      <c r="Q221" s="184"/>
      <c r="R221" s="184"/>
      <c r="S221" s="184"/>
      <c r="T221" s="185"/>
      <c r="AT221" s="186" t="s">
        <v>143</v>
      </c>
      <c r="AU221" s="186" t="s">
        <v>87</v>
      </c>
      <c r="AV221" s="11" t="s">
        <v>87</v>
      </c>
      <c r="AW221" s="11" t="s">
        <v>41</v>
      </c>
      <c r="AX221" s="11" t="s">
        <v>22</v>
      </c>
      <c r="AY221" s="186" t="s">
        <v>132</v>
      </c>
    </row>
    <row r="222" spans="2:65" s="1" customFormat="1" ht="31.5" customHeight="1" x14ac:dyDescent="0.3">
      <c r="B222" s="161"/>
      <c r="C222" s="162" t="s">
        <v>375</v>
      </c>
      <c r="D222" s="162" t="s">
        <v>134</v>
      </c>
      <c r="E222" s="163" t="s">
        <v>376</v>
      </c>
      <c r="F222" s="164" t="s">
        <v>377</v>
      </c>
      <c r="G222" s="165" t="s">
        <v>137</v>
      </c>
      <c r="H222" s="166">
        <v>122</v>
      </c>
      <c r="I222" s="167"/>
      <c r="J222" s="168">
        <f>ROUND(I222*H222,2)</f>
        <v>0</v>
      </c>
      <c r="K222" s="164" t="s">
        <v>138</v>
      </c>
      <c r="L222" s="34"/>
      <c r="M222" s="169" t="s">
        <v>3</v>
      </c>
      <c r="N222" s="170" t="s">
        <v>49</v>
      </c>
      <c r="O222" s="35"/>
      <c r="P222" s="171">
        <f>O222*H222</f>
        <v>0</v>
      </c>
      <c r="Q222" s="171">
        <v>0</v>
      </c>
      <c r="R222" s="171">
        <f>Q222*H222</f>
        <v>0</v>
      </c>
      <c r="S222" s="171">
        <v>0</v>
      </c>
      <c r="T222" s="172">
        <f>S222*H222</f>
        <v>0</v>
      </c>
      <c r="AR222" s="17" t="s">
        <v>139</v>
      </c>
      <c r="AT222" s="17" t="s">
        <v>134</v>
      </c>
      <c r="AU222" s="17" t="s">
        <v>87</v>
      </c>
      <c r="AY222" s="17" t="s">
        <v>132</v>
      </c>
      <c r="BE222" s="173">
        <f>IF(N222="základní",J222,0)</f>
        <v>0</v>
      </c>
      <c r="BF222" s="173">
        <f>IF(N222="snížená",J222,0)</f>
        <v>0</v>
      </c>
      <c r="BG222" s="173">
        <f>IF(N222="zákl. přenesená",J222,0)</f>
        <v>0</v>
      </c>
      <c r="BH222" s="173">
        <f>IF(N222="sníž. přenesená",J222,0)</f>
        <v>0</v>
      </c>
      <c r="BI222" s="173">
        <f>IF(N222="nulová",J222,0)</f>
        <v>0</v>
      </c>
      <c r="BJ222" s="17" t="s">
        <v>22</v>
      </c>
      <c r="BK222" s="173">
        <f>ROUND(I222*H222,2)</f>
        <v>0</v>
      </c>
      <c r="BL222" s="17" t="s">
        <v>139</v>
      </c>
      <c r="BM222" s="17" t="s">
        <v>378</v>
      </c>
    </row>
    <row r="223" spans="2:65" s="1" customFormat="1" ht="24" x14ac:dyDescent="0.3">
      <c r="B223" s="34"/>
      <c r="D223" s="174" t="s">
        <v>141</v>
      </c>
      <c r="F223" s="175" t="s">
        <v>373</v>
      </c>
      <c r="I223" s="176"/>
      <c r="L223" s="34"/>
      <c r="M223" s="63"/>
      <c r="N223" s="35"/>
      <c r="O223" s="35"/>
      <c r="P223" s="35"/>
      <c r="Q223" s="35"/>
      <c r="R223" s="35"/>
      <c r="S223" s="35"/>
      <c r="T223" s="64"/>
      <c r="AT223" s="17" t="s">
        <v>141</v>
      </c>
      <c r="AU223" s="17" t="s">
        <v>87</v>
      </c>
    </row>
    <row r="224" spans="2:65" s="11" customFormat="1" ht="12" x14ac:dyDescent="0.3">
      <c r="B224" s="177"/>
      <c r="D224" s="178" t="s">
        <v>143</v>
      </c>
      <c r="E224" s="179" t="s">
        <v>3</v>
      </c>
      <c r="F224" s="180" t="s">
        <v>379</v>
      </c>
      <c r="H224" s="181">
        <v>122</v>
      </c>
      <c r="I224" s="182"/>
      <c r="L224" s="177"/>
      <c r="M224" s="183"/>
      <c r="N224" s="184"/>
      <c r="O224" s="184"/>
      <c r="P224" s="184"/>
      <c r="Q224" s="184"/>
      <c r="R224" s="184"/>
      <c r="S224" s="184"/>
      <c r="T224" s="185"/>
      <c r="AT224" s="186" t="s">
        <v>143</v>
      </c>
      <c r="AU224" s="186" t="s">
        <v>87</v>
      </c>
      <c r="AV224" s="11" t="s">
        <v>87</v>
      </c>
      <c r="AW224" s="11" t="s">
        <v>41</v>
      </c>
      <c r="AX224" s="11" t="s">
        <v>22</v>
      </c>
      <c r="AY224" s="186" t="s">
        <v>132</v>
      </c>
    </row>
    <row r="225" spans="2:65" s="1" customFormat="1" ht="31.5" customHeight="1" x14ac:dyDescent="0.3">
      <c r="B225" s="161"/>
      <c r="C225" s="162" t="s">
        <v>380</v>
      </c>
      <c r="D225" s="162" t="s">
        <v>134</v>
      </c>
      <c r="E225" s="163" t="s">
        <v>381</v>
      </c>
      <c r="F225" s="164" t="s">
        <v>382</v>
      </c>
      <c r="G225" s="165" t="s">
        <v>165</v>
      </c>
      <c r="H225" s="166">
        <v>6.6</v>
      </c>
      <c r="I225" s="167"/>
      <c r="J225" s="168">
        <f>ROUND(I225*H225,2)</f>
        <v>0</v>
      </c>
      <c r="K225" s="164" t="s">
        <v>138</v>
      </c>
      <c r="L225" s="34"/>
      <c r="M225" s="169" t="s">
        <v>3</v>
      </c>
      <c r="N225" s="170" t="s">
        <v>49</v>
      </c>
      <c r="O225" s="35"/>
      <c r="P225" s="171">
        <f>O225*H225</f>
        <v>0</v>
      </c>
      <c r="Q225" s="171">
        <v>0</v>
      </c>
      <c r="R225" s="171">
        <f>Q225*H225</f>
        <v>0</v>
      </c>
      <c r="S225" s="171">
        <v>0</v>
      </c>
      <c r="T225" s="172">
        <f>S225*H225</f>
        <v>0</v>
      </c>
      <c r="AR225" s="17" t="s">
        <v>139</v>
      </c>
      <c r="AT225" s="17" t="s">
        <v>134</v>
      </c>
      <c r="AU225" s="17" t="s">
        <v>87</v>
      </c>
      <c r="AY225" s="17" t="s">
        <v>132</v>
      </c>
      <c r="BE225" s="173">
        <f>IF(N225="základní",J225,0)</f>
        <v>0</v>
      </c>
      <c r="BF225" s="173">
        <f>IF(N225="snížená",J225,0)</f>
        <v>0</v>
      </c>
      <c r="BG225" s="173">
        <f>IF(N225="zákl. přenesená",J225,0)</f>
        <v>0</v>
      </c>
      <c r="BH225" s="173">
        <f>IF(N225="sníž. přenesená",J225,0)</f>
        <v>0</v>
      </c>
      <c r="BI225" s="173">
        <f>IF(N225="nulová",J225,0)</f>
        <v>0</v>
      </c>
      <c r="BJ225" s="17" t="s">
        <v>22</v>
      </c>
      <c r="BK225" s="173">
        <f>ROUND(I225*H225,2)</f>
        <v>0</v>
      </c>
      <c r="BL225" s="17" t="s">
        <v>139</v>
      </c>
      <c r="BM225" s="17" t="s">
        <v>383</v>
      </c>
    </row>
    <row r="226" spans="2:65" s="1" customFormat="1" ht="24" x14ac:dyDescent="0.3">
      <c r="B226" s="34"/>
      <c r="D226" s="174" t="s">
        <v>141</v>
      </c>
      <c r="F226" s="175" t="s">
        <v>384</v>
      </c>
      <c r="I226" s="176"/>
      <c r="L226" s="34"/>
      <c r="M226" s="63"/>
      <c r="N226" s="35"/>
      <c r="O226" s="35"/>
      <c r="P226" s="35"/>
      <c r="Q226" s="35"/>
      <c r="R226" s="35"/>
      <c r="S226" s="35"/>
      <c r="T226" s="64"/>
      <c r="AT226" s="17" t="s">
        <v>141</v>
      </c>
      <c r="AU226" s="17" t="s">
        <v>87</v>
      </c>
    </row>
    <row r="227" spans="2:65" s="11" customFormat="1" ht="12" x14ac:dyDescent="0.3">
      <c r="B227" s="177"/>
      <c r="D227" s="178" t="s">
        <v>143</v>
      </c>
      <c r="E227" s="179" t="s">
        <v>3</v>
      </c>
      <c r="F227" s="180" t="s">
        <v>385</v>
      </c>
      <c r="H227" s="181">
        <v>6.6</v>
      </c>
      <c r="I227" s="182"/>
      <c r="L227" s="177"/>
      <c r="M227" s="183"/>
      <c r="N227" s="184"/>
      <c r="O227" s="184"/>
      <c r="P227" s="184"/>
      <c r="Q227" s="184"/>
      <c r="R227" s="184"/>
      <c r="S227" s="184"/>
      <c r="T227" s="185"/>
      <c r="AT227" s="186" t="s">
        <v>143</v>
      </c>
      <c r="AU227" s="186" t="s">
        <v>87</v>
      </c>
      <c r="AV227" s="11" t="s">
        <v>87</v>
      </c>
      <c r="AW227" s="11" t="s">
        <v>41</v>
      </c>
      <c r="AX227" s="11" t="s">
        <v>22</v>
      </c>
      <c r="AY227" s="186" t="s">
        <v>132</v>
      </c>
    </row>
    <row r="228" spans="2:65" s="1" customFormat="1" ht="31.5" customHeight="1" x14ac:dyDescent="0.3">
      <c r="B228" s="161"/>
      <c r="C228" s="162" t="s">
        <v>386</v>
      </c>
      <c r="D228" s="162" t="s">
        <v>134</v>
      </c>
      <c r="E228" s="163" t="s">
        <v>387</v>
      </c>
      <c r="F228" s="164" t="s">
        <v>388</v>
      </c>
      <c r="G228" s="165" t="s">
        <v>165</v>
      </c>
      <c r="H228" s="166">
        <v>18.260000000000002</v>
      </c>
      <c r="I228" s="167"/>
      <c r="J228" s="168">
        <f>ROUND(I228*H228,2)</f>
        <v>0</v>
      </c>
      <c r="K228" s="164" t="s">
        <v>138</v>
      </c>
      <c r="L228" s="34"/>
      <c r="M228" s="169" t="s">
        <v>3</v>
      </c>
      <c r="N228" s="170" t="s">
        <v>49</v>
      </c>
      <c r="O228" s="35"/>
      <c r="P228" s="171">
        <f>O228*H228</f>
        <v>0</v>
      </c>
      <c r="Q228" s="171">
        <v>1.8000000000000001E-4</v>
      </c>
      <c r="R228" s="171">
        <f>Q228*H228</f>
        <v>3.2868000000000003E-3</v>
      </c>
      <c r="S228" s="171">
        <v>0</v>
      </c>
      <c r="T228" s="172">
        <f>S228*H228</f>
        <v>0</v>
      </c>
      <c r="AR228" s="17" t="s">
        <v>139</v>
      </c>
      <c r="AT228" s="17" t="s">
        <v>134</v>
      </c>
      <c r="AU228" s="17" t="s">
        <v>87</v>
      </c>
      <c r="AY228" s="17" t="s">
        <v>132</v>
      </c>
      <c r="BE228" s="173">
        <f>IF(N228="základní",J228,0)</f>
        <v>0</v>
      </c>
      <c r="BF228" s="173">
        <f>IF(N228="snížená",J228,0)</f>
        <v>0</v>
      </c>
      <c r="BG228" s="173">
        <f>IF(N228="zákl. přenesená",J228,0)</f>
        <v>0</v>
      </c>
      <c r="BH228" s="173">
        <f>IF(N228="sníž. přenesená",J228,0)</f>
        <v>0</v>
      </c>
      <c r="BI228" s="173">
        <f>IF(N228="nulová",J228,0)</f>
        <v>0</v>
      </c>
      <c r="BJ228" s="17" t="s">
        <v>22</v>
      </c>
      <c r="BK228" s="173">
        <f>ROUND(I228*H228,2)</f>
        <v>0</v>
      </c>
      <c r="BL228" s="17" t="s">
        <v>139</v>
      </c>
      <c r="BM228" s="17" t="s">
        <v>389</v>
      </c>
    </row>
    <row r="229" spans="2:65" s="1" customFormat="1" ht="300" x14ac:dyDescent="0.3">
      <c r="B229" s="34"/>
      <c r="D229" s="174" t="s">
        <v>141</v>
      </c>
      <c r="F229" s="175" t="s">
        <v>390</v>
      </c>
      <c r="I229" s="176"/>
      <c r="L229" s="34"/>
      <c r="M229" s="63"/>
      <c r="N229" s="35"/>
      <c r="O229" s="35"/>
      <c r="P229" s="35"/>
      <c r="Q229" s="35"/>
      <c r="R229" s="35"/>
      <c r="S229" s="35"/>
      <c r="T229" s="64"/>
      <c r="AT229" s="17" t="s">
        <v>141</v>
      </c>
      <c r="AU229" s="17" t="s">
        <v>87</v>
      </c>
    </row>
    <row r="230" spans="2:65" s="11" customFormat="1" ht="12" x14ac:dyDescent="0.3">
      <c r="B230" s="177"/>
      <c r="D230" s="174" t="s">
        <v>143</v>
      </c>
      <c r="E230" s="186" t="s">
        <v>3</v>
      </c>
      <c r="F230" s="206" t="s">
        <v>391</v>
      </c>
      <c r="H230" s="207">
        <v>9.64</v>
      </c>
      <c r="I230" s="182"/>
      <c r="L230" s="177"/>
      <c r="M230" s="183"/>
      <c r="N230" s="184"/>
      <c r="O230" s="184"/>
      <c r="P230" s="184"/>
      <c r="Q230" s="184"/>
      <c r="R230" s="184"/>
      <c r="S230" s="184"/>
      <c r="T230" s="185"/>
      <c r="AT230" s="186" t="s">
        <v>143</v>
      </c>
      <c r="AU230" s="186" t="s">
        <v>87</v>
      </c>
      <c r="AV230" s="11" t="s">
        <v>87</v>
      </c>
      <c r="AW230" s="11" t="s">
        <v>41</v>
      </c>
      <c r="AX230" s="11" t="s">
        <v>78</v>
      </c>
      <c r="AY230" s="186" t="s">
        <v>132</v>
      </c>
    </row>
    <row r="231" spans="2:65" s="11" customFormat="1" ht="12" x14ac:dyDescent="0.3">
      <c r="B231" s="177"/>
      <c r="D231" s="174" t="s">
        <v>143</v>
      </c>
      <c r="E231" s="186" t="s">
        <v>3</v>
      </c>
      <c r="F231" s="206" t="s">
        <v>392</v>
      </c>
      <c r="H231" s="207">
        <v>8.6199999999999992</v>
      </c>
      <c r="I231" s="182"/>
      <c r="L231" s="177"/>
      <c r="M231" s="183"/>
      <c r="N231" s="184"/>
      <c r="O231" s="184"/>
      <c r="P231" s="184"/>
      <c r="Q231" s="184"/>
      <c r="R231" s="184"/>
      <c r="S231" s="184"/>
      <c r="T231" s="185"/>
      <c r="AT231" s="186" t="s">
        <v>143</v>
      </c>
      <c r="AU231" s="186" t="s">
        <v>87</v>
      </c>
      <c r="AV231" s="11" t="s">
        <v>87</v>
      </c>
      <c r="AW231" s="11" t="s">
        <v>41</v>
      </c>
      <c r="AX231" s="11" t="s">
        <v>78</v>
      </c>
      <c r="AY231" s="186" t="s">
        <v>132</v>
      </c>
    </row>
    <row r="232" spans="2:65" s="13" customFormat="1" ht="12" x14ac:dyDescent="0.3">
      <c r="B232" s="208"/>
      <c r="D232" s="178" t="s">
        <v>143</v>
      </c>
      <c r="E232" s="209" t="s">
        <v>3</v>
      </c>
      <c r="F232" s="210" t="s">
        <v>279</v>
      </c>
      <c r="H232" s="211">
        <v>18.260000000000002</v>
      </c>
      <c r="I232" s="212"/>
      <c r="L232" s="208"/>
      <c r="M232" s="213"/>
      <c r="N232" s="214"/>
      <c r="O232" s="214"/>
      <c r="P232" s="214"/>
      <c r="Q232" s="214"/>
      <c r="R232" s="214"/>
      <c r="S232" s="214"/>
      <c r="T232" s="215"/>
      <c r="AT232" s="216" t="s">
        <v>143</v>
      </c>
      <c r="AU232" s="216" t="s">
        <v>87</v>
      </c>
      <c r="AV232" s="13" t="s">
        <v>139</v>
      </c>
      <c r="AW232" s="13" t="s">
        <v>41</v>
      </c>
      <c r="AX232" s="13" t="s">
        <v>22</v>
      </c>
      <c r="AY232" s="216" t="s">
        <v>132</v>
      </c>
    </row>
    <row r="233" spans="2:65" s="1" customFormat="1" ht="31.5" customHeight="1" x14ac:dyDescent="0.3">
      <c r="B233" s="161"/>
      <c r="C233" s="162" t="s">
        <v>393</v>
      </c>
      <c r="D233" s="162" t="s">
        <v>134</v>
      </c>
      <c r="E233" s="163" t="s">
        <v>394</v>
      </c>
      <c r="F233" s="164" t="s">
        <v>395</v>
      </c>
      <c r="G233" s="165" t="s">
        <v>153</v>
      </c>
      <c r="H233" s="166">
        <v>1.36</v>
      </c>
      <c r="I233" s="167"/>
      <c r="J233" s="168">
        <f>ROUND(I233*H233,2)</f>
        <v>0</v>
      </c>
      <c r="K233" s="164" t="s">
        <v>138</v>
      </c>
      <c r="L233" s="34"/>
      <c r="M233" s="169" t="s">
        <v>3</v>
      </c>
      <c r="N233" s="170" t="s">
        <v>49</v>
      </c>
      <c r="O233" s="35"/>
      <c r="P233" s="171">
        <f>O233*H233</f>
        <v>0</v>
      </c>
      <c r="Q233" s="171">
        <v>1.0311999999999999</v>
      </c>
      <c r="R233" s="171">
        <f>Q233*H233</f>
        <v>1.4024319999999999</v>
      </c>
      <c r="S233" s="171">
        <v>0</v>
      </c>
      <c r="T233" s="172">
        <f>S233*H233</f>
        <v>0</v>
      </c>
      <c r="AR233" s="17" t="s">
        <v>139</v>
      </c>
      <c r="AT233" s="17" t="s">
        <v>134</v>
      </c>
      <c r="AU233" s="17" t="s">
        <v>87</v>
      </c>
      <c r="AY233" s="17" t="s">
        <v>132</v>
      </c>
      <c r="BE233" s="173">
        <f>IF(N233="základní",J233,0)</f>
        <v>0</v>
      </c>
      <c r="BF233" s="173">
        <f>IF(N233="snížená",J233,0)</f>
        <v>0</v>
      </c>
      <c r="BG233" s="173">
        <f>IF(N233="zákl. přenesená",J233,0)</f>
        <v>0</v>
      </c>
      <c r="BH233" s="173">
        <f>IF(N233="sníž. přenesená",J233,0)</f>
        <v>0</v>
      </c>
      <c r="BI233" s="173">
        <f>IF(N233="nulová",J233,0)</f>
        <v>0</v>
      </c>
      <c r="BJ233" s="17" t="s">
        <v>22</v>
      </c>
      <c r="BK233" s="173">
        <f>ROUND(I233*H233,2)</f>
        <v>0</v>
      </c>
      <c r="BL233" s="17" t="s">
        <v>139</v>
      </c>
      <c r="BM233" s="17" t="s">
        <v>396</v>
      </c>
    </row>
    <row r="234" spans="2:65" s="1" customFormat="1" ht="72" x14ac:dyDescent="0.3">
      <c r="B234" s="34"/>
      <c r="D234" s="174" t="s">
        <v>141</v>
      </c>
      <c r="F234" s="175" t="s">
        <v>397</v>
      </c>
      <c r="I234" s="176"/>
      <c r="L234" s="34"/>
      <c r="M234" s="63"/>
      <c r="N234" s="35"/>
      <c r="O234" s="35"/>
      <c r="P234" s="35"/>
      <c r="Q234" s="35"/>
      <c r="R234" s="35"/>
      <c r="S234" s="35"/>
      <c r="T234" s="64"/>
      <c r="AT234" s="17" t="s">
        <v>141</v>
      </c>
      <c r="AU234" s="17" t="s">
        <v>87</v>
      </c>
    </row>
    <row r="235" spans="2:65" s="11" customFormat="1" ht="12" x14ac:dyDescent="0.3">
      <c r="B235" s="177"/>
      <c r="D235" s="178" t="s">
        <v>143</v>
      </c>
      <c r="E235" s="179" t="s">
        <v>3</v>
      </c>
      <c r="F235" s="180" t="s">
        <v>398</v>
      </c>
      <c r="H235" s="181">
        <v>1.36</v>
      </c>
      <c r="I235" s="182"/>
      <c r="L235" s="177"/>
      <c r="M235" s="183"/>
      <c r="N235" s="184"/>
      <c r="O235" s="184"/>
      <c r="P235" s="184"/>
      <c r="Q235" s="184"/>
      <c r="R235" s="184"/>
      <c r="S235" s="184"/>
      <c r="T235" s="185"/>
      <c r="AT235" s="186" t="s">
        <v>143</v>
      </c>
      <c r="AU235" s="186" t="s">
        <v>87</v>
      </c>
      <c r="AV235" s="11" t="s">
        <v>87</v>
      </c>
      <c r="AW235" s="11" t="s">
        <v>41</v>
      </c>
      <c r="AX235" s="11" t="s">
        <v>22</v>
      </c>
      <c r="AY235" s="186" t="s">
        <v>132</v>
      </c>
    </row>
    <row r="236" spans="2:65" s="1" customFormat="1" ht="31.5" customHeight="1" x14ac:dyDescent="0.3">
      <c r="B236" s="161"/>
      <c r="C236" s="162" t="s">
        <v>399</v>
      </c>
      <c r="D236" s="162" t="s">
        <v>134</v>
      </c>
      <c r="E236" s="163" t="s">
        <v>400</v>
      </c>
      <c r="F236" s="164" t="s">
        <v>401</v>
      </c>
      <c r="G236" s="165" t="s">
        <v>176</v>
      </c>
      <c r="H236" s="166">
        <v>54.08</v>
      </c>
      <c r="I236" s="167"/>
      <c r="J236" s="168">
        <f>ROUND(I236*H236,2)</f>
        <v>0</v>
      </c>
      <c r="K236" s="164" t="s">
        <v>138</v>
      </c>
      <c r="L236" s="34"/>
      <c r="M236" s="169" t="s">
        <v>3</v>
      </c>
      <c r="N236" s="170" t="s">
        <v>49</v>
      </c>
      <c r="O236" s="35"/>
      <c r="P236" s="171">
        <f>O236*H236</f>
        <v>0</v>
      </c>
      <c r="Q236" s="171">
        <v>0</v>
      </c>
      <c r="R236" s="171">
        <f>Q236*H236</f>
        <v>0</v>
      </c>
      <c r="S236" s="171">
        <v>0</v>
      </c>
      <c r="T236" s="172">
        <f>S236*H236</f>
        <v>0</v>
      </c>
      <c r="AR236" s="17" t="s">
        <v>139</v>
      </c>
      <c r="AT236" s="17" t="s">
        <v>134</v>
      </c>
      <c r="AU236" s="17" t="s">
        <v>87</v>
      </c>
      <c r="AY236" s="17" t="s">
        <v>132</v>
      </c>
      <c r="BE236" s="173">
        <f>IF(N236="základní",J236,0)</f>
        <v>0</v>
      </c>
      <c r="BF236" s="173">
        <f>IF(N236="snížená",J236,0)</f>
        <v>0</v>
      </c>
      <c r="BG236" s="173">
        <f>IF(N236="zákl. přenesená",J236,0)</f>
        <v>0</v>
      </c>
      <c r="BH236" s="173">
        <f>IF(N236="sníž. přenesená",J236,0)</f>
        <v>0</v>
      </c>
      <c r="BI236" s="173">
        <f>IF(N236="nulová",J236,0)</f>
        <v>0</v>
      </c>
      <c r="BJ236" s="17" t="s">
        <v>22</v>
      </c>
      <c r="BK236" s="173">
        <f>ROUND(I236*H236,2)</f>
        <v>0</v>
      </c>
      <c r="BL236" s="17" t="s">
        <v>139</v>
      </c>
      <c r="BM236" s="17" t="s">
        <v>402</v>
      </c>
    </row>
    <row r="237" spans="2:65" s="1" customFormat="1" ht="48" x14ac:dyDescent="0.3">
      <c r="B237" s="34"/>
      <c r="D237" s="174" t="s">
        <v>141</v>
      </c>
      <c r="F237" s="175" t="s">
        <v>403</v>
      </c>
      <c r="I237" s="176"/>
      <c r="L237" s="34"/>
      <c r="M237" s="63"/>
      <c r="N237" s="35"/>
      <c r="O237" s="35"/>
      <c r="P237" s="35"/>
      <c r="Q237" s="35"/>
      <c r="R237" s="35"/>
      <c r="S237" s="35"/>
      <c r="T237" s="64"/>
      <c r="AT237" s="17" t="s">
        <v>141</v>
      </c>
      <c r="AU237" s="17" t="s">
        <v>87</v>
      </c>
    </row>
    <row r="238" spans="2:65" s="11" customFormat="1" ht="12" x14ac:dyDescent="0.3">
      <c r="B238" s="177"/>
      <c r="D238" s="178" t="s">
        <v>143</v>
      </c>
      <c r="E238" s="179" t="s">
        <v>3</v>
      </c>
      <c r="F238" s="180" t="s">
        <v>404</v>
      </c>
      <c r="H238" s="181">
        <v>54.08</v>
      </c>
      <c r="I238" s="182"/>
      <c r="L238" s="177"/>
      <c r="M238" s="183"/>
      <c r="N238" s="184"/>
      <c r="O238" s="184"/>
      <c r="P238" s="184"/>
      <c r="Q238" s="184"/>
      <c r="R238" s="184"/>
      <c r="S238" s="184"/>
      <c r="T238" s="185"/>
      <c r="AT238" s="186" t="s">
        <v>143</v>
      </c>
      <c r="AU238" s="186" t="s">
        <v>87</v>
      </c>
      <c r="AV238" s="11" t="s">
        <v>87</v>
      </c>
      <c r="AW238" s="11" t="s">
        <v>41</v>
      </c>
      <c r="AX238" s="11" t="s">
        <v>22</v>
      </c>
      <c r="AY238" s="186" t="s">
        <v>132</v>
      </c>
    </row>
    <row r="239" spans="2:65" s="1" customFormat="1" ht="31.5" customHeight="1" x14ac:dyDescent="0.3">
      <c r="B239" s="161"/>
      <c r="C239" s="162" t="s">
        <v>405</v>
      </c>
      <c r="D239" s="162" t="s">
        <v>134</v>
      </c>
      <c r="E239" s="163" t="s">
        <v>406</v>
      </c>
      <c r="F239" s="164" t="s">
        <v>407</v>
      </c>
      <c r="G239" s="165" t="s">
        <v>176</v>
      </c>
      <c r="H239" s="166">
        <v>1676.48</v>
      </c>
      <c r="I239" s="167"/>
      <c r="J239" s="168">
        <f>ROUND(I239*H239,2)</f>
        <v>0</v>
      </c>
      <c r="K239" s="164" t="s">
        <v>138</v>
      </c>
      <c r="L239" s="34"/>
      <c r="M239" s="169" t="s">
        <v>3</v>
      </c>
      <c r="N239" s="170" t="s">
        <v>49</v>
      </c>
      <c r="O239" s="35"/>
      <c r="P239" s="171">
        <f>O239*H239</f>
        <v>0</v>
      </c>
      <c r="Q239" s="171">
        <v>0</v>
      </c>
      <c r="R239" s="171">
        <f>Q239*H239</f>
        <v>0</v>
      </c>
      <c r="S239" s="171">
        <v>0</v>
      </c>
      <c r="T239" s="172">
        <f>S239*H239</f>
        <v>0</v>
      </c>
      <c r="AR239" s="17" t="s">
        <v>139</v>
      </c>
      <c r="AT239" s="17" t="s">
        <v>134</v>
      </c>
      <c r="AU239" s="17" t="s">
        <v>87</v>
      </c>
      <c r="AY239" s="17" t="s">
        <v>132</v>
      </c>
      <c r="BE239" s="173">
        <f>IF(N239="základní",J239,0)</f>
        <v>0</v>
      </c>
      <c r="BF239" s="173">
        <f>IF(N239="snížená",J239,0)</f>
        <v>0</v>
      </c>
      <c r="BG239" s="173">
        <f>IF(N239="zákl. přenesená",J239,0)</f>
        <v>0</v>
      </c>
      <c r="BH239" s="173">
        <f>IF(N239="sníž. přenesená",J239,0)</f>
        <v>0</v>
      </c>
      <c r="BI239" s="173">
        <f>IF(N239="nulová",J239,0)</f>
        <v>0</v>
      </c>
      <c r="BJ239" s="17" t="s">
        <v>22</v>
      </c>
      <c r="BK239" s="173">
        <f>ROUND(I239*H239,2)</f>
        <v>0</v>
      </c>
      <c r="BL239" s="17" t="s">
        <v>139</v>
      </c>
      <c r="BM239" s="17" t="s">
        <v>408</v>
      </c>
    </row>
    <row r="240" spans="2:65" s="1" customFormat="1" ht="48" x14ac:dyDescent="0.3">
      <c r="B240" s="34"/>
      <c r="D240" s="174" t="s">
        <v>141</v>
      </c>
      <c r="F240" s="175" t="s">
        <v>403</v>
      </c>
      <c r="I240" s="176"/>
      <c r="L240" s="34"/>
      <c r="M240" s="63"/>
      <c r="N240" s="35"/>
      <c r="O240" s="35"/>
      <c r="P240" s="35"/>
      <c r="Q240" s="35"/>
      <c r="R240" s="35"/>
      <c r="S240" s="35"/>
      <c r="T240" s="64"/>
      <c r="AT240" s="17" t="s">
        <v>141</v>
      </c>
      <c r="AU240" s="17" t="s">
        <v>87</v>
      </c>
    </row>
    <row r="241" spans="2:65" s="11" customFormat="1" ht="12" x14ac:dyDescent="0.3">
      <c r="B241" s="177"/>
      <c r="D241" s="178" t="s">
        <v>143</v>
      </c>
      <c r="E241" s="179" t="s">
        <v>3</v>
      </c>
      <c r="F241" s="180" t="s">
        <v>409</v>
      </c>
      <c r="H241" s="181">
        <v>1676.48</v>
      </c>
      <c r="I241" s="182"/>
      <c r="L241" s="177"/>
      <c r="M241" s="183"/>
      <c r="N241" s="184"/>
      <c r="O241" s="184"/>
      <c r="P241" s="184"/>
      <c r="Q241" s="184"/>
      <c r="R241" s="184"/>
      <c r="S241" s="184"/>
      <c r="T241" s="185"/>
      <c r="AT241" s="186" t="s">
        <v>143</v>
      </c>
      <c r="AU241" s="186" t="s">
        <v>87</v>
      </c>
      <c r="AV241" s="11" t="s">
        <v>87</v>
      </c>
      <c r="AW241" s="11" t="s">
        <v>41</v>
      </c>
      <c r="AX241" s="11" t="s">
        <v>22</v>
      </c>
      <c r="AY241" s="186" t="s">
        <v>132</v>
      </c>
    </row>
    <row r="242" spans="2:65" s="1" customFormat="1" ht="31.5" customHeight="1" x14ac:dyDescent="0.3">
      <c r="B242" s="161"/>
      <c r="C242" s="162" t="s">
        <v>410</v>
      </c>
      <c r="D242" s="162" t="s">
        <v>134</v>
      </c>
      <c r="E242" s="163" t="s">
        <v>411</v>
      </c>
      <c r="F242" s="164" t="s">
        <v>412</v>
      </c>
      <c r="G242" s="165" t="s">
        <v>176</v>
      </c>
      <c r="H242" s="166">
        <v>54.08</v>
      </c>
      <c r="I242" s="167"/>
      <c r="J242" s="168">
        <f>ROUND(I242*H242,2)</f>
        <v>0</v>
      </c>
      <c r="K242" s="164" t="s">
        <v>138</v>
      </c>
      <c r="L242" s="34"/>
      <c r="M242" s="169" t="s">
        <v>3</v>
      </c>
      <c r="N242" s="170" t="s">
        <v>49</v>
      </c>
      <c r="O242" s="35"/>
      <c r="P242" s="171">
        <f>O242*H242</f>
        <v>0</v>
      </c>
      <c r="Q242" s="171">
        <v>0</v>
      </c>
      <c r="R242" s="171">
        <f>Q242*H242</f>
        <v>0</v>
      </c>
      <c r="S242" s="171">
        <v>0</v>
      </c>
      <c r="T242" s="172">
        <f>S242*H242</f>
        <v>0</v>
      </c>
      <c r="AR242" s="17" t="s">
        <v>139</v>
      </c>
      <c r="AT242" s="17" t="s">
        <v>134</v>
      </c>
      <c r="AU242" s="17" t="s">
        <v>87</v>
      </c>
      <c r="AY242" s="17" t="s">
        <v>132</v>
      </c>
      <c r="BE242" s="173">
        <f>IF(N242="základní",J242,0)</f>
        <v>0</v>
      </c>
      <c r="BF242" s="173">
        <f>IF(N242="snížená",J242,0)</f>
        <v>0</v>
      </c>
      <c r="BG242" s="173">
        <f>IF(N242="zákl. přenesená",J242,0)</f>
        <v>0</v>
      </c>
      <c r="BH242" s="173">
        <f>IF(N242="sníž. přenesená",J242,0)</f>
        <v>0</v>
      </c>
      <c r="BI242" s="173">
        <f>IF(N242="nulová",J242,0)</f>
        <v>0</v>
      </c>
      <c r="BJ242" s="17" t="s">
        <v>22</v>
      </c>
      <c r="BK242" s="173">
        <f>ROUND(I242*H242,2)</f>
        <v>0</v>
      </c>
      <c r="BL242" s="17" t="s">
        <v>139</v>
      </c>
      <c r="BM242" s="17" t="s">
        <v>413</v>
      </c>
    </row>
    <row r="243" spans="2:65" s="1" customFormat="1" ht="48" x14ac:dyDescent="0.3">
      <c r="B243" s="34"/>
      <c r="D243" s="174" t="s">
        <v>141</v>
      </c>
      <c r="F243" s="175" t="s">
        <v>414</v>
      </c>
      <c r="I243" s="176"/>
      <c r="L243" s="34"/>
      <c r="M243" s="63"/>
      <c r="N243" s="35"/>
      <c r="O243" s="35"/>
      <c r="P243" s="35"/>
      <c r="Q243" s="35"/>
      <c r="R243" s="35"/>
      <c r="S243" s="35"/>
      <c r="T243" s="64"/>
      <c r="AT243" s="17" t="s">
        <v>141</v>
      </c>
      <c r="AU243" s="17" t="s">
        <v>87</v>
      </c>
    </row>
    <row r="244" spans="2:65" s="11" customFormat="1" ht="12" x14ac:dyDescent="0.3">
      <c r="B244" s="177"/>
      <c r="D244" s="178" t="s">
        <v>143</v>
      </c>
      <c r="E244" s="179" t="s">
        <v>3</v>
      </c>
      <c r="F244" s="180" t="s">
        <v>404</v>
      </c>
      <c r="H244" s="181">
        <v>54.08</v>
      </c>
      <c r="I244" s="182"/>
      <c r="L244" s="177"/>
      <c r="M244" s="183"/>
      <c r="N244" s="184"/>
      <c r="O244" s="184"/>
      <c r="P244" s="184"/>
      <c r="Q244" s="184"/>
      <c r="R244" s="184"/>
      <c r="S244" s="184"/>
      <c r="T244" s="185"/>
      <c r="AT244" s="186" t="s">
        <v>143</v>
      </c>
      <c r="AU244" s="186" t="s">
        <v>87</v>
      </c>
      <c r="AV244" s="11" t="s">
        <v>87</v>
      </c>
      <c r="AW244" s="11" t="s">
        <v>41</v>
      </c>
      <c r="AX244" s="11" t="s">
        <v>22</v>
      </c>
      <c r="AY244" s="186" t="s">
        <v>132</v>
      </c>
    </row>
    <row r="245" spans="2:65" s="1" customFormat="1" ht="31.5" customHeight="1" x14ac:dyDescent="0.3">
      <c r="B245" s="161"/>
      <c r="C245" s="162" t="s">
        <v>415</v>
      </c>
      <c r="D245" s="162" t="s">
        <v>134</v>
      </c>
      <c r="E245" s="163" t="s">
        <v>416</v>
      </c>
      <c r="F245" s="164" t="s">
        <v>417</v>
      </c>
      <c r="G245" s="165" t="s">
        <v>165</v>
      </c>
      <c r="H245" s="166">
        <v>122</v>
      </c>
      <c r="I245" s="167"/>
      <c r="J245" s="168">
        <f>ROUND(I245*H245,2)</f>
        <v>0</v>
      </c>
      <c r="K245" s="164" t="s">
        <v>138</v>
      </c>
      <c r="L245" s="34"/>
      <c r="M245" s="169" t="s">
        <v>3</v>
      </c>
      <c r="N245" s="170" t="s">
        <v>49</v>
      </c>
      <c r="O245" s="35"/>
      <c r="P245" s="171">
        <f>O245*H245</f>
        <v>0</v>
      </c>
      <c r="Q245" s="171">
        <v>0</v>
      </c>
      <c r="R245" s="171">
        <f>Q245*H245</f>
        <v>0</v>
      </c>
      <c r="S245" s="171">
        <v>0</v>
      </c>
      <c r="T245" s="172">
        <f>S245*H245</f>
        <v>0</v>
      </c>
      <c r="AR245" s="17" t="s">
        <v>139</v>
      </c>
      <c r="AT245" s="17" t="s">
        <v>134</v>
      </c>
      <c r="AU245" s="17" t="s">
        <v>87</v>
      </c>
      <c r="AY245" s="17" t="s">
        <v>132</v>
      </c>
      <c r="BE245" s="173">
        <f>IF(N245="základní",J245,0)</f>
        <v>0</v>
      </c>
      <c r="BF245" s="173">
        <f>IF(N245="snížená",J245,0)</f>
        <v>0</v>
      </c>
      <c r="BG245" s="173">
        <f>IF(N245="zákl. přenesená",J245,0)</f>
        <v>0</v>
      </c>
      <c r="BH245" s="173">
        <f>IF(N245="sníž. přenesená",J245,0)</f>
        <v>0</v>
      </c>
      <c r="BI245" s="173">
        <f>IF(N245="nulová",J245,0)</f>
        <v>0</v>
      </c>
      <c r="BJ245" s="17" t="s">
        <v>22</v>
      </c>
      <c r="BK245" s="173">
        <f>ROUND(I245*H245,2)</f>
        <v>0</v>
      </c>
      <c r="BL245" s="17" t="s">
        <v>139</v>
      </c>
      <c r="BM245" s="17" t="s">
        <v>418</v>
      </c>
    </row>
    <row r="246" spans="2:65" s="1" customFormat="1" ht="72" x14ac:dyDescent="0.3">
      <c r="B246" s="34"/>
      <c r="D246" s="178" t="s">
        <v>141</v>
      </c>
      <c r="F246" s="195" t="s">
        <v>419</v>
      </c>
      <c r="I246" s="176"/>
      <c r="L246" s="34"/>
      <c r="M246" s="63"/>
      <c r="N246" s="35"/>
      <c r="O246" s="35"/>
      <c r="P246" s="35"/>
      <c r="Q246" s="35"/>
      <c r="R246" s="35"/>
      <c r="S246" s="35"/>
      <c r="T246" s="64"/>
      <c r="AT246" s="17" t="s">
        <v>141</v>
      </c>
      <c r="AU246" s="17" t="s">
        <v>87</v>
      </c>
    </row>
    <row r="247" spans="2:65" s="1" customFormat="1" ht="31.5" customHeight="1" x14ac:dyDescent="0.3">
      <c r="B247" s="161"/>
      <c r="C247" s="162" t="s">
        <v>420</v>
      </c>
      <c r="D247" s="162" t="s">
        <v>134</v>
      </c>
      <c r="E247" s="163" t="s">
        <v>421</v>
      </c>
      <c r="F247" s="164" t="s">
        <v>422</v>
      </c>
      <c r="G247" s="165" t="s">
        <v>165</v>
      </c>
      <c r="H247" s="166">
        <v>9.64</v>
      </c>
      <c r="I247" s="167"/>
      <c r="J247" s="168">
        <f>ROUND(I247*H247,2)</f>
        <v>0</v>
      </c>
      <c r="K247" s="164" t="s">
        <v>138</v>
      </c>
      <c r="L247" s="34"/>
      <c r="M247" s="169" t="s">
        <v>3</v>
      </c>
      <c r="N247" s="170" t="s">
        <v>49</v>
      </c>
      <c r="O247" s="35"/>
      <c r="P247" s="171">
        <f>O247*H247</f>
        <v>0</v>
      </c>
      <c r="Q247" s="171">
        <v>8.2000000000000007E-3</v>
      </c>
      <c r="R247" s="171">
        <f>Q247*H247</f>
        <v>7.9048000000000007E-2</v>
      </c>
      <c r="S247" s="171">
        <v>0</v>
      </c>
      <c r="T247" s="172">
        <f>S247*H247</f>
        <v>0</v>
      </c>
      <c r="AR247" s="17" t="s">
        <v>139</v>
      </c>
      <c r="AT247" s="17" t="s">
        <v>134</v>
      </c>
      <c r="AU247" s="17" t="s">
        <v>87</v>
      </c>
      <c r="AY247" s="17" t="s">
        <v>132</v>
      </c>
      <c r="BE247" s="173">
        <f>IF(N247="základní",J247,0)</f>
        <v>0</v>
      </c>
      <c r="BF247" s="173">
        <f>IF(N247="snížená",J247,0)</f>
        <v>0</v>
      </c>
      <c r="BG247" s="173">
        <f>IF(N247="zákl. přenesená",J247,0)</f>
        <v>0</v>
      </c>
      <c r="BH247" s="173">
        <f>IF(N247="sníž. přenesená",J247,0)</f>
        <v>0</v>
      </c>
      <c r="BI247" s="173">
        <f>IF(N247="nulová",J247,0)</f>
        <v>0</v>
      </c>
      <c r="BJ247" s="17" t="s">
        <v>22</v>
      </c>
      <c r="BK247" s="173">
        <f>ROUND(I247*H247,2)</f>
        <v>0</v>
      </c>
      <c r="BL247" s="17" t="s">
        <v>139</v>
      </c>
      <c r="BM247" s="17" t="s">
        <v>423</v>
      </c>
    </row>
    <row r="248" spans="2:65" s="1" customFormat="1" ht="24" x14ac:dyDescent="0.3">
      <c r="B248" s="34"/>
      <c r="D248" s="174" t="s">
        <v>141</v>
      </c>
      <c r="F248" s="175" t="s">
        <v>424</v>
      </c>
      <c r="I248" s="176"/>
      <c r="L248" s="34"/>
      <c r="M248" s="63"/>
      <c r="N248" s="35"/>
      <c r="O248" s="35"/>
      <c r="P248" s="35"/>
      <c r="Q248" s="35"/>
      <c r="R248" s="35"/>
      <c r="S248" s="35"/>
      <c r="T248" s="64"/>
      <c r="AT248" s="17" t="s">
        <v>141</v>
      </c>
      <c r="AU248" s="17" t="s">
        <v>87</v>
      </c>
    </row>
    <row r="249" spans="2:65" s="11" customFormat="1" ht="12" x14ac:dyDescent="0.3">
      <c r="B249" s="177"/>
      <c r="D249" s="178" t="s">
        <v>143</v>
      </c>
      <c r="E249" s="179" t="s">
        <v>3</v>
      </c>
      <c r="F249" s="180" t="s">
        <v>425</v>
      </c>
      <c r="H249" s="181">
        <v>9.64</v>
      </c>
      <c r="I249" s="182"/>
      <c r="L249" s="177"/>
      <c r="M249" s="183"/>
      <c r="N249" s="184"/>
      <c r="O249" s="184"/>
      <c r="P249" s="184"/>
      <c r="Q249" s="184"/>
      <c r="R249" s="184"/>
      <c r="S249" s="184"/>
      <c r="T249" s="185"/>
      <c r="AT249" s="186" t="s">
        <v>143</v>
      </c>
      <c r="AU249" s="186" t="s">
        <v>87</v>
      </c>
      <c r="AV249" s="11" t="s">
        <v>87</v>
      </c>
      <c r="AW249" s="11" t="s">
        <v>41</v>
      </c>
      <c r="AX249" s="11" t="s">
        <v>22</v>
      </c>
      <c r="AY249" s="186" t="s">
        <v>132</v>
      </c>
    </row>
    <row r="250" spans="2:65" s="1" customFormat="1" ht="31.5" customHeight="1" x14ac:dyDescent="0.3">
      <c r="B250" s="161"/>
      <c r="C250" s="162" t="s">
        <v>426</v>
      </c>
      <c r="D250" s="162" t="s">
        <v>134</v>
      </c>
      <c r="E250" s="163" t="s">
        <v>427</v>
      </c>
      <c r="F250" s="164" t="s">
        <v>428</v>
      </c>
      <c r="G250" s="165" t="s">
        <v>165</v>
      </c>
      <c r="H250" s="166">
        <v>9.64</v>
      </c>
      <c r="I250" s="167"/>
      <c r="J250" s="168">
        <f>ROUND(I250*H250,2)</f>
        <v>0</v>
      </c>
      <c r="K250" s="164" t="s">
        <v>138</v>
      </c>
      <c r="L250" s="34"/>
      <c r="M250" s="169" t="s">
        <v>3</v>
      </c>
      <c r="N250" s="170" t="s">
        <v>49</v>
      </c>
      <c r="O250" s="35"/>
      <c r="P250" s="171">
        <f>O250*H250</f>
        <v>0</v>
      </c>
      <c r="Q250" s="171">
        <v>0</v>
      </c>
      <c r="R250" s="171">
        <f>Q250*H250</f>
        <v>0</v>
      </c>
      <c r="S250" s="171">
        <v>0</v>
      </c>
      <c r="T250" s="172">
        <f>S250*H250</f>
        <v>0</v>
      </c>
      <c r="AR250" s="17" t="s">
        <v>139</v>
      </c>
      <c r="AT250" s="17" t="s">
        <v>134</v>
      </c>
      <c r="AU250" s="17" t="s">
        <v>87</v>
      </c>
      <c r="AY250" s="17" t="s">
        <v>132</v>
      </c>
      <c r="BE250" s="173">
        <f>IF(N250="základní",J250,0)</f>
        <v>0</v>
      </c>
      <c r="BF250" s="173">
        <f>IF(N250="snížená",J250,0)</f>
        <v>0</v>
      </c>
      <c r="BG250" s="173">
        <f>IF(N250="zákl. přenesená",J250,0)</f>
        <v>0</v>
      </c>
      <c r="BH250" s="173">
        <f>IF(N250="sníž. přenesená",J250,0)</f>
        <v>0</v>
      </c>
      <c r="BI250" s="173">
        <f>IF(N250="nulová",J250,0)</f>
        <v>0</v>
      </c>
      <c r="BJ250" s="17" t="s">
        <v>22</v>
      </c>
      <c r="BK250" s="173">
        <f>ROUND(I250*H250,2)</f>
        <v>0</v>
      </c>
      <c r="BL250" s="17" t="s">
        <v>139</v>
      </c>
      <c r="BM250" s="17" t="s">
        <v>429</v>
      </c>
    </row>
    <row r="251" spans="2:65" s="1" customFormat="1" ht="24" x14ac:dyDescent="0.3">
      <c r="B251" s="34"/>
      <c r="D251" s="178" t="s">
        <v>141</v>
      </c>
      <c r="F251" s="195" t="s">
        <v>424</v>
      </c>
      <c r="I251" s="176"/>
      <c r="L251" s="34"/>
      <c r="M251" s="63"/>
      <c r="N251" s="35"/>
      <c r="O251" s="35"/>
      <c r="P251" s="35"/>
      <c r="Q251" s="35"/>
      <c r="R251" s="35"/>
      <c r="S251" s="35"/>
      <c r="T251" s="64"/>
      <c r="AT251" s="17" t="s">
        <v>141</v>
      </c>
      <c r="AU251" s="17" t="s">
        <v>87</v>
      </c>
    </row>
    <row r="252" spans="2:65" s="1" customFormat="1" ht="22.5" customHeight="1" x14ac:dyDescent="0.3">
      <c r="B252" s="161"/>
      <c r="C252" s="162" t="s">
        <v>430</v>
      </c>
      <c r="D252" s="162" t="s">
        <v>134</v>
      </c>
      <c r="E252" s="163" t="s">
        <v>431</v>
      </c>
      <c r="F252" s="164" t="s">
        <v>432</v>
      </c>
      <c r="G252" s="165" t="s">
        <v>176</v>
      </c>
      <c r="H252" s="166">
        <v>36.4</v>
      </c>
      <c r="I252" s="167"/>
      <c r="J252" s="168">
        <f>ROUND(I252*H252,2)</f>
        <v>0</v>
      </c>
      <c r="K252" s="164" t="s">
        <v>138</v>
      </c>
      <c r="L252" s="34"/>
      <c r="M252" s="169" t="s">
        <v>3</v>
      </c>
      <c r="N252" s="170" t="s">
        <v>49</v>
      </c>
      <c r="O252" s="35"/>
      <c r="P252" s="171">
        <f>O252*H252</f>
        <v>0</v>
      </c>
      <c r="Q252" s="171">
        <v>8.8000000000000003E-4</v>
      </c>
      <c r="R252" s="171">
        <f>Q252*H252</f>
        <v>3.2031999999999998E-2</v>
      </c>
      <c r="S252" s="171">
        <v>0</v>
      </c>
      <c r="T252" s="172">
        <f>S252*H252</f>
        <v>0</v>
      </c>
      <c r="AR252" s="17" t="s">
        <v>139</v>
      </c>
      <c r="AT252" s="17" t="s">
        <v>134</v>
      </c>
      <c r="AU252" s="17" t="s">
        <v>87</v>
      </c>
      <c r="AY252" s="17" t="s">
        <v>132</v>
      </c>
      <c r="BE252" s="173">
        <f>IF(N252="základní",J252,0)</f>
        <v>0</v>
      </c>
      <c r="BF252" s="173">
        <f>IF(N252="snížená",J252,0)</f>
        <v>0</v>
      </c>
      <c r="BG252" s="173">
        <f>IF(N252="zákl. přenesená",J252,0)</f>
        <v>0</v>
      </c>
      <c r="BH252" s="173">
        <f>IF(N252="sníž. přenesená",J252,0)</f>
        <v>0</v>
      </c>
      <c r="BI252" s="173">
        <f>IF(N252="nulová",J252,0)</f>
        <v>0</v>
      </c>
      <c r="BJ252" s="17" t="s">
        <v>22</v>
      </c>
      <c r="BK252" s="173">
        <f>ROUND(I252*H252,2)</f>
        <v>0</v>
      </c>
      <c r="BL252" s="17" t="s">
        <v>139</v>
      </c>
      <c r="BM252" s="17" t="s">
        <v>433</v>
      </c>
    </row>
    <row r="253" spans="2:65" s="1" customFormat="1" ht="204" x14ac:dyDescent="0.3">
      <c r="B253" s="34"/>
      <c r="D253" s="174" t="s">
        <v>141</v>
      </c>
      <c r="F253" s="175" t="s">
        <v>434</v>
      </c>
      <c r="I253" s="176"/>
      <c r="L253" s="34"/>
      <c r="M253" s="63"/>
      <c r="N253" s="35"/>
      <c r="O253" s="35"/>
      <c r="P253" s="35"/>
      <c r="Q253" s="35"/>
      <c r="R253" s="35"/>
      <c r="S253" s="35"/>
      <c r="T253" s="64"/>
      <c r="AT253" s="17" t="s">
        <v>141</v>
      </c>
      <c r="AU253" s="17" t="s">
        <v>87</v>
      </c>
    </row>
    <row r="254" spans="2:65" s="11" customFormat="1" ht="12" x14ac:dyDescent="0.3">
      <c r="B254" s="177"/>
      <c r="D254" s="178" t="s">
        <v>143</v>
      </c>
      <c r="E254" s="179" t="s">
        <v>3</v>
      </c>
      <c r="F254" s="180" t="s">
        <v>435</v>
      </c>
      <c r="H254" s="181">
        <v>36.4</v>
      </c>
      <c r="I254" s="182"/>
      <c r="L254" s="177"/>
      <c r="M254" s="183"/>
      <c r="N254" s="184"/>
      <c r="O254" s="184"/>
      <c r="P254" s="184"/>
      <c r="Q254" s="184"/>
      <c r="R254" s="184"/>
      <c r="S254" s="184"/>
      <c r="T254" s="185"/>
      <c r="AT254" s="186" t="s">
        <v>143</v>
      </c>
      <c r="AU254" s="186" t="s">
        <v>87</v>
      </c>
      <c r="AV254" s="11" t="s">
        <v>87</v>
      </c>
      <c r="AW254" s="11" t="s">
        <v>41</v>
      </c>
      <c r="AX254" s="11" t="s">
        <v>22</v>
      </c>
      <c r="AY254" s="186" t="s">
        <v>132</v>
      </c>
    </row>
    <row r="255" spans="2:65" s="1" customFormat="1" ht="31.5" customHeight="1" x14ac:dyDescent="0.3">
      <c r="B255" s="161"/>
      <c r="C255" s="162" t="s">
        <v>436</v>
      </c>
      <c r="D255" s="162" t="s">
        <v>134</v>
      </c>
      <c r="E255" s="163" t="s">
        <v>437</v>
      </c>
      <c r="F255" s="164" t="s">
        <v>438</v>
      </c>
      <c r="G255" s="165" t="s">
        <v>176</v>
      </c>
      <c r="H255" s="166">
        <v>36.4</v>
      </c>
      <c r="I255" s="167"/>
      <c r="J255" s="168">
        <f>ROUND(I255*H255,2)</f>
        <v>0</v>
      </c>
      <c r="K255" s="164" t="s">
        <v>138</v>
      </c>
      <c r="L255" s="34"/>
      <c r="M255" s="169" t="s">
        <v>3</v>
      </c>
      <c r="N255" s="170" t="s">
        <v>49</v>
      </c>
      <c r="O255" s="35"/>
      <c r="P255" s="171">
        <f>O255*H255</f>
        <v>0</v>
      </c>
      <c r="Q255" s="171">
        <v>0</v>
      </c>
      <c r="R255" s="171">
        <f>Q255*H255</f>
        <v>0</v>
      </c>
      <c r="S255" s="171">
        <v>0</v>
      </c>
      <c r="T255" s="172">
        <f>S255*H255</f>
        <v>0</v>
      </c>
      <c r="AR255" s="17" t="s">
        <v>139</v>
      </c>
      <c r="AT255" s="17" t="s">
        <v>134</v>
      </c>
      <c r="AU255" s="17" t="s">
        <v>87</v>
      </c>
      <c r="AY255" s="17" t="s">
        <v>132</v>
      </c>
      <c r="BE255" s="173">
        <f>IF(N255="základní",J255,0)</f>
        <v>0</v>
      </c>
      <c r="BF255" s="173">
        <f>IF(N255="snížená",J255,0)</f>
        <v>0</v>
      </c>
      <c r="BG255" s="173">
        <f>IF(N255="zákl. přenesená",J255,0)</f>
        <v>0</v>
      </c>
      <c r="BH255" s="173">
        <f>IF(N255="sníž. přenesená",J255,0)</f>
        <v>0</v>
      </c>
      <c r="BI255" s="173">
        <f>IF(N255="nulová",J255,0)</f>
        <v>0</v>
      </c>
      <c r="BJ255" s="17" t="s">
        <v>22</v>
      </c>
      <c r="BK255" s="173">
        <f>ROUND(I255*H255,2)</f>
        <v>0</v>
      </c>
      <c r="BL255" s="17" t="s">
        <v>139</v>
      </c>
      <c r="BM255" s="17" t="s">
        <v>439</v>
      </c>
    </row>
    <row r="256" spans="2:65" s="1" customFormat="1" ht="204" x14ac:dyDescent="0.3">
      <c r="B256" s="34"/>
      <c r="D256" s="178" t="s">
        <v>141</v>
      </c>
      <c r="F256" s="195" t="s">
        <v>434</v>
      </c>
      <c r="I256" s="176"/>
      <c r="L256" s="34"/>
      <c r="M256" s="63"/>
      <c r="N256" s="35"/>
      <c r="O256" s="35"/>
      <c r="P256" s="35"/>
      <c r="Q256" s="35"/>
      <c r="R256" s="35"/>
      <c r="S256" s="35"/>
      <c r="T256" s="64"/>
      <c r="AT256" s="17" t="s">
        <v>141</v>
      </c>
      <c r="AU256" s="17" t="s">
        <v>87</v>
      </c>
    </row>
    <row r="257" spans="2:65" s="1" customFormat="1" ht="31.5" customHeight="1" x14ac:dyDescent="0.3">
      <c r="B257" s="161"/>
      <c r="C257" s="162" t="s">
        <v>440</v>
      </c>
      <c r="D257" s="162" t="s">
        <v>134</v>
      </c>
      <c r="E257" s="163" t="s">
        <v>441</v>
      </c>
      <c r="F257" s="164" t="s">
        <v>442</v>
      </c>
      <c r="G257" s="165" t="s">
        <v>176</v>
      </c>
      <c r="H257" s="166">
        <v>72.8</v>
      </c>
      <c r="I257" s="167"/>
      <c r="J257" s="168">
        <f>ROUND(I257*H257,2)</f>
        <v>0</v>
      </c>
      <c r="K257" s="164" t="s">
        <v>138</v>
      </c>
      <c r="L257" s="34"/>
      <c r="M257" s="169" t="s">
        <v>3</v>
      </c>
      <c r="N257" s="170" t="s">
        <v>49</v>
      </c>
      <c r="O257" s="35"/>
      <c r="P257" s="171">
        <f>O257*H257</f>
        <v>0</v>
      </c>
      <c r="Q257" s="171">
        <v>0</v>
      </c>
      <c r="R257" s="171">
        <f>Q257*H257</f>
        <v>0</v>
      </c>
      <c r="S257" s="171">
        <v>0</v>
      </c>
      <c r="T257" s="172">
        <f>S257*H257</f>
        <v>0</v>
      </c>
      <c r="AR257" s="17" t="s">
        <v>139</v>
      </c>
      <c r="AT257" s="17" t="s">
        <v>134</v>
      </c>
      <c r="AU257" s="17" t="s">
        <v>87</v>
      </c>
      <c r="AY257" s="17" t="s">
        <v>132</v>
      </c>
      <c r="BE257" s="173">
        <f>IF(N257="základní",J257,0)</f>
        <v>0</v>
      </c>
      <c r="BF257" s="173">
        <f>IF(N257="snížená",J257,0)</f>
        <v>0</v>
      </c>
      <c r="BG257" s="173">
        <f>IF(N257="zákl. přenesená",J257,0)</f>
        <v>0</v>
      </c>
      <c r="BH257" s="173">
        <f>IF(N257="sníž. přenesená",J257,0)</f>
        <v>0</v>
      </c>
      <c r="BI257" s="173">
        <f>IF(N257="nulová",J257,0)</f>
        <v>0</v>
      </c>
      <c r="BJ257" s="17" t="s">
        <v>22</v>
      </c>
      <c r="BK257" s="173">
        <f>ROUND(I257*H257,2)</f>
        <v>0</v>
      </c>
      <c r="BL257" s="17" t="s">
        <v>139</v>
      </c>
      <c r="BM257" s="17" t="s">
        <v>443</v>
      </c>
    </row>
    <row r="258" spans="2:65" s="1" customFormat="1" ht="204" x14ac:dyDescent="0.3">
      <c r="B258" s="34"/>
      <c r="D258" s="174" t="s">
        <v>141</v>
      </c>
      <c r="F258" s="175" t="s">
        <v>434</v>
      </c>
      <c r="I258" s="176"/>
      <c r="L258" s="34"/>
      <c r="M258" s="63"/>
      <c r="N258" s="35"/>
      <c r="O258" s="35"/>
      <c r="P258" s="35"/>
      <c r="Q258" s="35"/>
      <c r="R258" s="35"/>
      <c r="S258" s="35"/>
      <c r="T258" s="64"/>
      <c r="AT258" s="17" t="s">
        <v>141</v>
      </c>
      <c r="AU258" s="17" t="s">
        <v>87</v>
      </c>
    </row>
    <row r="259" spans="2:65" s="11" customFormat="1" ht="12" x14ac:dyDescent="0.3">
      <c r="B259" s="177"/>
      <c r="D259" s="178" t="s">
        <v>143</v>
      </c>
      <c r="E259" s="179" t="s">
        <v>3</v>
      </c>
      <c r="F259" s="180" t="s">
        <v>444</v>
      </c>
      <c r="H259" s="181">
        <v>72.8</v>
      </c>
      <c r="I259" s="182"/>
      <c r="L259" s="177"/>
      <c r="M259" s="183"/>
      <c r="N259" s="184"/>
      <c r="O259" s="184"/>
      <c r="P259" s="184"/>
      <c r="Q259" s="184"/>
      <c r="R259" s="184"/>
      <c r="S259" s="184"/>
      <c r="T259" s="185"/>
      <c r="AT259" s="186" t="s">
        <v>143</v>
      </c>
      <c r="AU259" s="186" t="s">
        <v>87</v>
      </c>
      <c r="AV259" s="11" t="s">
        <v>87</v>
      </c>
      <c r="AW259" s="11" t="s">
        <v>41</v>
      </c>
      <c r="AX259" s="11" t="s">
        <v>22</v>
      </c>
      <c r="AY259" s="186" t="s">
        <v>132</v>
      </c>
    </row>
    <row r="260" spans="2:65" s="1" customFormat="1" ht="31.5" customHeight="1" x14ac:dyDescent="0.3">
      <c r="B260" s="161"/>
      <c r="C260" s="162" t="s">
        <v>445</v>
      </c>
      <c r="D260" s="162" t="s">
        <v>134</v>
      </c>
      <c r="E260" s="163" t="s">
        <v>446</v>
      </c>
      <c r="F260" s="164" t="s">
        <v>447</v>
      </c>
      <c r="G260" s="165" t="s">
        <v>137</v>
      </c>
      <c r="H260" s="166">
        <v>116</v>
      </c>
      <c r="I260" s="167"/>
      <c r="J260" s="168">
        <f>ROUND(I260*H260,2)</f>
        <v>0</v>
      </c>
      <c r="K260" s="164" t="s">
        <v>138</v>
      </c>
      <c r="L260" s="34"/>
      <c r="M260" s="169" t="s">
        <v>3</v>
      </c>
      <c r="N260" s="170" t="s">
        <v>49</v>
      </c>
      <c r="O260" s="35"/>
      <c r="P260" s="171">
        <f>O260*H260</f>
        <v>0</v>
      </c>
      <c r="Q260" s="171">
        <v>3.6999999999999999E-4</v>
      </c>
      <c r="R260" s="171">
        <f>Q260*H260</f>
        <v>4.292E-2</v>
      </c>
      <c r="S260" s="171">
        <v>0</v>
      </c>
      <c r="T260" s="172">
        <f>S260*H260</f>
        <v>0</v>
      </c>
      <c r="AR260" s="17" t="s">
        <v>139</v>
      </c>
      <c r="AT260" s="17" t="s">
        <v>134</v>
      </c>
      <c r="AU260" s="17" t="s">
        <v>87</v>
      </c>
      <c r="AY260" s="17" t="s">
        <v>132</v>
      </c>
      <c r="BE260" s="173">
        <f>IF(N260="základní",J260,0)</f>
        <v>0</v>
      </c>
      <c r="BF260" s="173">
        <f>IF(N260="snížená",J260,0)</f>
        <v>0</v>
      </c>
      <c r="BG260" s="173">
        <f>IF(N260="zákl. přenesená",J260,0)</f>
        <v>0</v>
      </c>
      <c r="BH260" s="173">
        <f>IF(N260="sníž. přenesená",J260,0)</f>
        <v>0</v>
      </c>
      <c r="BI260" s="173">
        <f>IF(N260="nulová",J260,0)</f>
        <v>0</v>
      </c>
      <c r="BJ260" s="17" t="s">
        <v>22</v>
      </c>
      <c r="BK260" s="173">
        <f>ROUND(I260*H260,2)</f>
        <v>0</v>
      </c>
      <c r="BL260" s="17" t="s">
        <v>139</v>
      </c>
      <c r="BM260" s="17" t="s">
        <v>448</v>
      </c>
    </row>
    <row r="261" spans="2:65" s="1" customFormat="1" ht="48" x14ac:dyDescent="0.3">
      <c r="B261" s="34"/>
      <c r="D261" s="174" t="s">
        <v>141</v>
      </c>
      <c r="F261" s="175" t="s">
        <v>449</v>
      </c>
      <c r="I261" s="176"/>
      <c r="L261" s="34"/>
      <c r="M261" s="63"/>
      <c r="N261" s="35"/>
      <c r="O261" s="35"/>
      <c r="P261" s="35"/>
      <c r="Q261" s="35"/>
      <c r="R261" s="35"/>
      <c r="S261" s="35"/>
      <c r="T261" s="64"/>
      <c r="AT261" s="17" t="s">
        <v>141</v>
      </c>
      <c r="AU261" s="17" t="s">
        <v>87</v>
      </c>
    </row>
    <row r="262" spans="2:65" s="11" customFormat="1" ht="12" x14ac:dyDescent="0.3">
      <c r="B262" s="177"/>
      <c r="D262" s="178" t="s">
        <v>143</v>
      </c>
      <c r="E262" s="179" t="s">
        <v>3</v>
      </c>
      <c r="F262" s="180" t="s">
        <v>450</v>
      </c>
      <c r="H262" s="181">
        <v>116</v>
      </c>
      <c r="I262" s="182"/>
      <c r="L262" s="177"/>
      <c r="M262" s="183"/>
      <c r="N262" s="184"/>
      <c r="O262" s="184"/>
      <c r="P262" s="184"/>
      <c r="Q262" s="184"/>
      <c r="R262" s="184"/>
      <c r="S262" s="184"/>
      <c r="T262" s="185"/>
      <c r="AT262" s="186" t="s">
        <v>143</v>
      </c>
      <c r="AU262" s="186" t="s">
        <v>87</v>
      </c>
      <c r="AV262" s="11" t="s">
        <v>87</v>
      </c>
      <c r="AW262" s="11" t="s">
        <v>41</v>
      </c>
      <c r="AX262" s="11" t="s">
        <v>22</v>
      </c>
      <c r="AY262" s="186" t="s">
        <v>132</v>
      </c>
    </row>
    <row r="263" spans="2:65" s="1" customFormat="1" ht="22.5" customHeight="1" x14ac:dyDescent="0.3">
      <c r="B263" s="161"/>
      <c r="C263" s="162" t="s">
        <v>451</v>
      </c>
      <c r="D263" s="162" t="s">
        <v>134</v>
      </c>
      <c r="E263" s="163" t="s">
        <v>452</v>
      </c>
      <c r="F263" s="164" t="s">
        <v>453</v>
      </c>
      <c r="G263" s="165" t="s">
        <v>176</v>
      </c>
      <c r="H263" s="166">
        <v>4.4390000000000001</v>
      </c>
      <c r="I263" s="167"/>
      <c r="J263" s="168">
        <f>ROUND(I263*H263,2)</f>
        <v>0</v>
      </c>
      <c r="K263" s="164" t="s">
        <v>138</v>
      </c>
      <c r="L263" s="34"/>
      <c r="M263" s="169" t="s">
        <v>3</v>
      </c>
      <c r="N263" s="170" t="s">
        <v>49</v>
      </c>
      <c r="O263" s="35"/>
      <c r="P263" s="171">
        <f>O263*H263</f>
        <v>0</v>
      </c>
      <c r="Q263" s="171">
        <v>0.12171</v>
      </c>
      <c r="R263" s="171">
        <f>Q263*H263</f>
        <v>0.54027069000000005</v>
      </c>
      <c r="S263" s="171">
        <v>2.4</v>
      </c>
      <c r="T263" s="172">
        <f>S263*H263</f>
        <v>10.653599999999999</v>
      </c>
      <c r="AR263" s="17" t="s">
        <v>139</v>
      </c>
      <c r="AT263" s="17" t="s">
        <v>134</v>
      </c>
      <c r="AU263" s="17" t="s">
        <v>87</v>
      </c>
      <c r="AY263" s="17" t="s">
        <v>132</v>
      </c>
      <c r="BE263" s="173">
        <f>IF(N263="základní",J263,0)</f>
        <v>0</v>
      </c>
      <c r="BF263" s="173">
        <f>IF(N263="snížená",J263,0)</f>
        <v>0</v>
      </c>
      <c r="BG263" s="173">
        <f>IF(N263="zákl. přenesená",J263,0)</f>
        <v>0</v>
      </c>
      <c r="BH263" s="173">
        <f>IF(N263="sníž. přenesená",J263,0)</f>
        <v>0</v>
      </c>
      <c r="BI263" s="173">
        <f>IF(N263="nulová",J263,0)</f>
        <v>0</v>
      </c>
      <c r="BJ263" s="17" t="s">
        <v>22</v>
      </c>
      <c r="BK263" s="173">
        <f>ROUND(I263*H263,2)</f>
        <v>0</v>
      </c>
      <c r="BL263" s="17" t="s">
        <v>139</v>
      </c>
      <c r="BM263" s="17" t="s">
        <v>454</v>
      </c>
    </row>
    <row r="264" spans="2:65" s="1" customFormat="1" ht="168" x14ac:dyDescent="0.3">
      <c r="B264" s="34"/>
      <c r="D264" s="174" t="s">
        <v>141</v>
      </c>
      <c r="F264" s="175" t="s">
        <v>455</v>
      </c>
      <c r="I264" s="176"/>
      <c r="L264" s="34"/>
      <c r="M264" s="63"/>
      <c r="N264" s="35"/>
      <c r="O264" s="35"/>
      <c r="P264" s="35"/>
      <c r="Q264" s="35"/>
      <c r="R264" s="35"/>
      <c r="S264" s="35"/>
      <c r="T264" s="64"/>
      <c r="AT264" s="17" t="s">
        <v>141</v>
      </c>
      <c r="AU264" s="17" t="s">
        <v>87</v>
      </c>
    </row>
    <row r="265" spans="2:65" s="12" customFormat="1" ht="12" x14ac:dyDescent="0.3">
      <c r="B265" s="187"/>
      <c r="D265" s="174" t="s">
        <v>143</v>
      </c>
      <c r="E265" s="188" t="s">
        <v>3</v>
      </c>
      <c r="F265" s="189" t="s">
        <v>156</v>
      </c>
      <c r="H265" s="190" t="s">
        <v>3</v>
      </c>
      <c r="I265" s="191"/>
      <c r="L265" s="187"/>
      <c r="M265" s="192"/>
      <c r="N265" s="193"/>
      <c r="O265" s="193"/>
      <c r="P265" s="193"/>
      <c r="Q265" s="193"/>
      <c r="R265" s="193"/>
      <c r="S265" s="193"/>
      <c r="T265" s="194"/>
      <c r="AT265" s="190" t="s">
        <v>143</v>
      </c>
      <c r="AU265" s="190" t="s">
        <v>87</v>
      </c>
      <c r="AV265" s="12" t="s">
        <v>22</v>
      </c>
      <c r="AW265" s="12" t="s">
        <v>41</v>
      </c>
      <c r="AX265" s="12" t="s">
        <v>78</v>
      </c>
      <c r="AY265" s="190" t="s">
        <v>132</v>
      </c>
    </row>
    <row r="266" spans="2:65" s="11" customFormat="1" ht="12" x14ac:dyDescent="0.3">
      <c r="B266" s="177"/>
      <c r="D266" s="178" t="s">
        <v>143</v>
      </c>
      <c r="E266" s="179" t="s">
        <v>3</v>
      </c>
      <c r="F266" s="180" t="s">
        <v>456</v>
      </c>
      <c r="H266" s="181">
        <v>4.4390000000000001</v>
      </c>
      <c r="I266" s="182"/>
      <c r="L266" s="177"/>
      <c r="M266" s="183"/>
      <c r="N266" s="184"/>
      <c r="O266" s="184"/>
      <c r="P266" s="184"/>
      <c r="Q266" s="184"/>
      <c r="R266" s="184"/>
      <c r="S266" s="184"/>
      <c r="T266" s="185"/>
      <c r="AT266" s="186" t="s">
        <v>143</v>
      </c>
      <c r="AU266" s="186" t="s">
        <v>87</v>
      </c>
      <c r="AV266" s="11" t="s">
        <v>87</v>
      </c>
      <c r="AW266" s="11" t="s">
        <v>41</v>
      </c>
      <c r="AX266" s="11" t="s">
        <v>22</v>
      </c>
      <c r="AY266" s="186" t="s">
        <v>132</v>
      </c>
    </row>
    <row r="267" spans="2:65" s="1" customFormat="1" ht="22.5" customHeight="1" x14ac:dyDescent="0.3">
      <c r="B267" s="161"/>
      <c r="C267" s="162" t="s">
        <v>457</v>
      </c>
      <c r="D267" s="162" t="s">
        <v>134</v>
      </c>
      <c r="E267" s="163" t="s">
        <v>458</v>
      </c>
      <c r="F267" s="164" t="s">
        <v>459</v>
      </c>
      <c r="G267" s="165" t="s">
        <v>165</v>
      </c>
      <c r="H267" s="166">
        <v>24.5</v>
      </c>
      <c r="I267" s="167"/>
      <c r="J267" s="168">
        <f>ROUND(I267*H267,2)</f>
        <v>0</v>
      </c>
      <c r="K267" s="164" t="s">
        <v>138</v>
      </c>
      <c r="L267" s="34"/>
      <c r="M267" s="169" t="s">
        <v>3</v>
      </c>
      <c r="N267" s="170" t="s">
        <v>49</v>
      </c>
      <c r="O267" s="35"/>
      <c r="P267" s="171">
        <f>O267*H267</f>
        <v>0</v>
      </c>
      <c r="Q267" s="171">
        <v>8.0000000000000007E-5</v>
      </c>
      <c r="R267" s="171">
        <f>Q267*H267</f>
        <v>1.9600000000000004E-3</v>
      </c>
      <c r="S267" s="171">
        <v>1.7999999999999999E-2</v>
      </c>
      <c r="T267" s="172">
        <f>S267*H267</f>
        <v>0.44099999999999995</v>
      </c>
      <c r="AR267" s="17" t="s">
        <v>139</v>
      </c>
      <c r="AT267" s="17" t="s">
        <v>134</v>
      </c>
      <c r="AU267" s="17" t="s">
        <v>87</v>
      </c>
      <c r="AY267" s="17" t="s">
        <v>132</v>
      </c>
      <c r="BE267" s="173">
        <f>IF(N267="základní",J267,0)</f>
        <v>0</v>
      </c>
      <c r="BF267" s="173">
        <f>IF(N267="snížená",J267,0)</f>
        <v>0</v>
      </c>
      <c r="BG267" s="173">
        <f>IF(N267="zákl. přenesená",J267,0)</f>
        <v>0</v>
      </c>
      <c r="BH267" s="173">
        <f>IF(N267="sníž. přenesená",J267,0)</f>
        <v>0</v>
      </c>
      <c r="BI267" s="173">
        <f>IF(N267="nulová",J267,0)</f>
        <v>0</v>
      </c>
      <c r="BJ267" s="17" t="s">
        <v>22</v>
      </c>
      <c r="BK267" s="173">
        <f>ROUND(I267*H267,2)</f>
        <v>0</v>
      </c>
      <c r="BL267" s="17" t="s">
        <v>139</v>
      </c>
      <c r="BM267" s="17" t="s">
        <v>460</v>
      </c>
    </row>
    <row r="268" spans="2:65" s="12" customFormat="1" ht="12" x14ac:dyDescent="0.3">
      <c r="B268" s="187"/>
      <c r="D268" s="174" t="s">
        <v>143</v>
      </c>
      <c r="E268" s="188" t="s">
        <v>3</v>
      </c>
      <c r="F268" s="189" t="s">
        <v>156</v>
      </c>
      <c r="H268" s="190" t="s">
        <v>3</v>
      </c>
      <c r="I268" s="191"/>
      <c r="L268" s="187"/>
      <c r="M268" s="192"/>
      <c r="N268" s="193"/>
      <c r="O268" s="193"/>
      <c r="P268" s="193"/>
      <c r="Q268" s="193"/>
      <c r="R268" s="193"/>
      <c r="S268" s="193"/>
      <c r="T268" s="194"/>
      <c r="AT268" s="190" t="s">
        <v>143</v>
      </c>
      <c r="AU268" s="190" t="s">
        <v>87</v>
      </c>
      <c r="AV268" s="12" t="s">
        <v>22</v>
      </c>
      <c r="AW268" s="12" t="s">
        <v>41</v>
      </c>
      <c r="AX268" s="12" t="s">
        <v>78</v>
      </c>
      <c r="AY268" s="190" t="s">
        <v>132</v>
      </c>
    </row>
    <row r="269" spans="2:65" s="11" customFormat="1" ht="12" x14ac:dyDescent="0.3">
      <c r="B269" s="177"/>
      <c r="D269" s="178" t="s">
        <v>143</v>
      </c>
      <c r="E269" s="179" t="s">
        <v>3</v>
      </c>
      <c r="F269" s="180" t="s">
        <v>461</v>
      </c>
      <c r="H269" s="181">
        <v>24.5</v>
      </c>
      <c r="I269" s="182"/>
      <c r="L269" s="177"/>
      <c r="M269" s="183"/>
      <c r="N269" s="184"/>
      <c r="O269" s="184"/>
      <c r="P269" s="184"/>
      <c r="Q269" s="184"/>
      <c r="R269" s="184"/>
      <c r="S269" s="184"/>
      <c r="T269" s="185"/>
      <c r="AT269" s="186" t="s">
        <v>143</v>
      </c>
      <c r="AU269" s="186" t="s">
        <v>87</v>
      </c>
      <c r="AV269" s="11" t="s">
        <v>87</v>
      </c>
      <c r="AW269" s="11" t="s">
        <v>41</v>
      </c>
      <c r="AX269" s="11" t="s">
        <v>22</v>
      </c>
      <c r="AY269" s="186" t="s">
        <v>132</v>
      </c>
    </row>
    <row r="270" spans="2:65" s="1" customFormat="1" ht="31.5" customHeight="1" x14ac:dyDescent="0.3">
      <c r="B270" s="161"/>
      <c r="C270" s="162" t="s">
        <v>462</v>
      </c>
      <c r="D270" s="162" t="s">
        <v>134</v>
      </c>
      <c r="E270" s="163" t="s">
        <v>463</v>
      </c>
      <c r="F270" s="164" t="s">
        <v>464</v>
      </c>
      <c r="G270" s="165" t="s">
        <v>153</v>
      </c>
      <c r="H270" s="166">
        <v>28.88</v>
      </c>
      <c r="I270" s="167"/>
      <c r="J270" s="168">
        <f>ROUND(I270*H270,2)</f>
        <v>0</v>
      </c>
      <c r="K270" s="164" t="s">
        <v>138</v>
      </c>
      <c r="L270" s="34"/>
      <c r="M270" s="169" t="s">
        <v>3</v>
      </c>
      <c r="N270" s="170" t="s">
        <v>49</v>
      </c>
      <c r="O270" s="35"/>
      <c r="P270" s="171">
        <f>O270*H270</f>
        <v>0</v>
      </c>
      <c r="Q270" s="171">
        <v>0</v>
      </c>
      <c r="R270" s="171">
        <f>Q270*H270</f>
        <v>0</v>
      </c>
      <c r="S270" s="171">
        <v>7.0000000000000007E-2</v>
      </c>
      <c r="T270" s="172">
        <f>S270*H270</f>
        <v>2.0216000000000003</v>
      </c>
      <c r="AR270" s="17" t="s">
        <v>139</v>
      </c>
      <c r="AT270" s="17" t="s">
        <v>134</v>
      </c>
      <c r="AU270" s="17" t="s">
        <v>87</v>
      </c>
      <c r="AY270" s="17" t="s">
        <v>132</v>
      </c>
      <c r="BE270" s="173">
        <f>IF(N270="základní",J270,0)</f>
        <v>0</v>
      </c>
      <c r="BF270" s="173">
        <f>IF(N270="snížená",J270,0)</f>
        <v>0</v>
      </c>
      <c r="BG270" s="173">
        <f>IF(N270="zákl. přenesená",J270,0)</f>
        <v>0</v>
      </c>
      <c r="BH270" s="173">
        <f>IF(N270="sníž. přenesená",J270,0)</f>
        <v>0</v>
      </c>
      <c r="BI270" s="173">
        <f>IF(N270="nulová",J270,0)</f>
        <v>0</v>
      </c>
      <c r="BJ270" s="17" t="s">
        <v>22</v>
      </c>
      <c r="BK270" s="173">
        <f>ROUND(I270*H270,2)</f>
        <v>0</v>
      </c>
      <c r="BL270" s="17" t="s">
        <v>139</v>
      </c>
      <c r="BM270" s="17" t="s">
        <v>465</v>
      </c>
    </row>
    <row r="271" spans="2:65" s="1" customFormat="1" ht="72" x14ac:dyDescent="0.3">
      <c r="B271" s="34"/>
      <c r="D271" s="174" t="s">
        <v>141</v>
      </c>
      <c r="F271" s="175" t="s">
        <v>466</v>
      </c>
      <c r="I271" s="176"/>
      <c r="L271" s="34"/>
      <c r="M271" s="63"/>
      <c r="N271" s="35"/>
      <c r="O271" s="35"/>
      <c r="P271" s="35"/>
      <c r="Q271" s="35"/>
      <c r="R271" s="35"/>
      <c r="S271" s="35"/>
      <c r="T271" s="64"/>
      <c r="AT271" s="17" t="s">
        <v>141</v>
      </c>
      <c r="AU271" s="17" t="s">
        <v>87</v>
      </c>
    </row>
    <row r="272" spans="2:65" s="11" customFormat="1" ht="12" x14ac:dyDescent="0.3">
      <c r="B272" s="177"/>
      <c r="D272" s="178" t="s">
        <v>143</v>
      </c>
      <c r="E272" s="179" t="s">
        <v>3</v>
      </c>
      <c r="F272" s="180" t="s">
        <v>467</v>
      </c>
      <c r="H272" s="181">
        <v>28.88</v>
      </c>
      <c r="I272" s="182"/>
      <c r="L272" s="177"/>
      <c r="M272" s="183"/>
      <c r="N272" s="184"/>
      <c r="O272" s="184"/>
      <c r="P272" s="184"/>
      <c r="Q272" s="184"/>
      <c r="R272" s="184"/>
      <c r="S272" s="184"/>
      <c r="T272" s="185"/>
      <c r="AT272" s="186" t="s">
        <v>143</v>
      </c>
      <c r="AU272" s="186" t="s">
        <v>87</v>
      </c>
      <c r="AV272" s="11" t="s">
        <v>87</v>
      </c>
      <c r="AW272" s="11" t="s">
        <v>41</v>
      </c>
      <c r="AX272" s="11" t="s">
        <v>22</v>
      </c>
      <c r="AY272" s="186" t="s">
        <v>132</v>
      </c>
    </row>
    <row r="273" spans="2:65" s="1" customFormat="1" ht="31.5" customHeight="1" x14ac:dyDescent="0.3">
      <c r="B273" s="161"/>
      <c r="C273" s="162" t="s">
        <v>468</v>
      </c>
      <c r="D273" s="162" t="s">
        <v>134</v>
      </c>
      <c r="E273" s="163" t="s">
        <v>469</v>
      </c>
      <c r="F273" s="164" t="s">
        <v>470</v>
      </c>
      <c r="G273" s="165" t="s">
        <v>153</v>
      </c>
      <c r="H273" s="166">
        <v>36.216999999999999</v>
      </c>
      <c r="I273" s="167"/>
      <c r="J273" s="168">
        <f>ROUND(I273*H273,2)</f>
        <v>0</v>
      </c>
      <c r="K273" s="164" t="s">
        <v>138</v>
      </c>
      <c r="L273" s="34"/>
      <c r="M273" s="169" t="s">
        <v>3</v>
      </c>
      <c r="N273" s="170" t="s">
        <v>49</v>
      </c>
      <c r="O273" s="35"/>
      <c r="P273" s="171">
        <f>O273*H273</f>
        <v>0</v>
      </c>
      <c r="Q273" s="171">
        <v>0</v>
      </c>
      <c r="R273" s="171">
        <f>Q273*H273</f>
        <v>0</v>
      </c>
      <c r="S273" s="171">
        <v>7.4999999999999997E-2</v>
      </c>
      <c r="T273" s="172">
        <f>S273*H273</f>
        <v>2.716275</v>
      </c>
      <c r="AR273" s="17" t="s">
        <v>139</v>
      </c>
      <c r="AT273" s="17" t="s">
        <v>134</v>
      </c>
      <c r="AU273" s="17" t="s">
        <v>87</v>
      </c>
      <c r="AY273" s="17" t="s">
        <v>132</v>
      </c>
      <c r="BE273" s="173">
        <f>IF(N273="základní",J273,0)</f>
        <v>0</v>
      </c>
      <c r="BF273" s="173">
        <f>IF(N273="snížená",J273,0)</f>
        <v>0</v>
      </c>
      <c r="BG273" s="173">
        <f>IF(N273="zákl. přenesená",J273,0)</f>
        <v>0</v>
      </c>
      <c r="BH273" s="173">
        <f>IF(N273="sníž. přenesená",J273,0)</f>
        <v>0</v>
      </c>
      <c r="BI273" s="173">
        <f>IF(N273="nulová",J273,0)</f>
        <v>0</v>
      </c>
      <c r="BJ273" s="17" t="s">
        <v>22</v>
      </c>
      <c r="BK273" s="173">
        <f>ROUND(I273*H273,2)</f>
        <v>0</v>
      </c>
      <c r="BL273" s="17" t="s">
        <v>139</v>
      </c>
      <c r="BM273" s="17" t="s">
        <v>471</v>
      </c>
    </row>
    <row r="274" spans="2:65" s="1" customFormat="1" ht="72" x14ac:dyDescent="0.3">
      <c r="B274" s="34"/>
      <c r="D274" s="174" t="s">
        <v>141</v>
      </c>
      <c r="F274" s="175" t="s">
        <v>466</v>
      </c>
      <c r="I274" s="176"/>
      <c r="L274" s="34"/>
      <c r="M274" s="63"/>
      <c r="N274" s="35"/>
      <c r="O274" s="35"/>
      <c r="P274" s="35"/>
      <c r="Q274" s="35"/>
      <c r="R274" s="35"/>
      <c r="S274" s="35"/>
      <c r="T274" s="64"/>
      <c r="AT274" s="17" t="s">
        <v>141</v>
      </c>
      <c r="AU274" s="17" t="s">
        <v>87</v>
      </c>
    </row>
    <row r="275" spans="2:65" s="11" customFormat="1" ht="12" x14ac:dyDescent="0.3">
      <c r="B275" s="177"/>
      <c r="D275" s="178" t="s">
        <v>143</v>
      </c>
      <c r="E275" s="179" t="s">
        <v>3</v>
      </c>
      <c r="F275" s="180" t="s">
        <v>472</v>
      </c>
      <c r="H275" s="181">
        <v>36.216999999999999</v>
      </c>
      <c r="I275" s="182"/>
      <c r="L275" s="177"/>
      <c r="M275" s="183"/>
      <c r="N275" s="184"/>
      <c r="O275" s="184"/>
      <c r="P275" s="184"/>
      <c r="Q275" s="184"/>
      <c r="R275" s="184"/>
      <c r="S275" s="184"/>
      <c r="T275" s="185"/>
      <c r="AT275" s="186" t="s">
        <v>143</v>
      </c>
      <c r="AU275" s="186" t="s">
        <v>87</v>
      </c>
      <c r="AV275" s="11" t="s">
        <v>87</v>
      </c>
      <c r="AW275" s="11" t="s">
        <v>41</v>
      </c>
      <c r="AX275" s="11" t="s">
        <v>22</v>
      </c>
      <c r="AY275" s="186" t="s">
        <v>132</v>
      </c>
    </row>
    <row r="276" spans="2:65" s="1" customFormat="1" ht="22.5" customHeight="1" x14ac:dyDescent="0.3">
      <c r="B276" s="161"/>
      <c r="C276" s="162" t="s">
        <v>473</v>
      </c>
      <c r="D276" s="162" t="s">
        <v>134</v>
      </c>
      <c r="E276" s="163" t="s">
        <v>474</v>
      </c>
      <c r="F276" s="164" t="s">
        <v>475</v>
      </c>
      <c r="G276" s="165" t="s">
        <v>153</v>
      </c>
      <c r="H276" s="166">
        <v>41.735999999999997</v>
      </c>
      <c r="I276" s="167"/>
      <c r="J276" s="168">
        <f>ROUND(I276*H276,2)</f>
        <v>0</v>
      </c>
      <c r="K276" s="164" t="s">
        <v>138</v>
      </c>
      <c r="L276" s="34"/>
      <c r="M276" s="169" t="s">
        <v>3</v>
      </c>
      <c r="N276" s="170" t="s">
        <v>49</v>
      </c>
      <c r="O276" s="35"/>
      <c r="P276" s="171">
        <f>O276*H276</f>
        <v>0</v>
      </c>
      <c r="Q276" s="171">
        <v>0</v>
      </c>
      <c r="R276" s="171">
        <f>Q276*H276</f>
        <v>0</v>
      </c>
      <c r="S276" s="171">
        <v>0</v>
      </c>
      <c r="T276" s="172">
        <f>S276*H276</f>
        <v>0</v>
      </c>
      <c r="AR276" s="17" t="s">
        <v>139</v>
      </c>
      <c r="AT276" s="17" t="s">
        <v>134</v>
      </c>
      <c r="AU276" s="17" t="s">
        <v>87</v>
      </c>
      <c r="AY276" s="17" t="s">
        <v>132</v>
      </c>
      <c r="BE276" s="173">
        <f>IF(N276="základní",J276,0)</f>
        <v>0</v>
      </c>
      <c r="BF276" s="173">
        <f>IF(N276="snížená",J276,0)</f>
        <v>0</v>
      </c>
      <c r="BG276" s="173">
        <f>IF(N276="zákl. přenesená",J276,0)</f>
        <v>0</v>
      </c>
      <c r="BH276" s="173">
        <f>IF(N276="sníž. přenesená",J276,0)</f>
        <v>0</v>
      </c>
      <c r="BI276" s="173">
        <f>IF(N276="nulová",J276,0)</f>
        <v>0</v>
      </c>
      <c r="BJ276" s="17" t="s">
        <v>22</v>
      </c>
      <c r="BK276" s="173">
        <f>ROUND(I276*H276,2)</f>
        <v>0</v>
      </c>
      <c r="BL276" s="17" t="s">
        <v>139</v>
      </c>
      <c r="BM276" s="17" t="s">
        <v>476</v>
      </c>
    </row>
    <row r="277" spans="2:65" s="1" customFormat="1" ht="72" x14ac:dyDescent="0.3">
      <c r="B277" s="34"/>
      <c r="D277" s="174" t="s">
        <v>141</v>
      </c>
      <c r="F277" s="175" t="s">
        <v>477</v>
      </c>
      <c r="I277" s="176"/>
      <c r="L277" s="34"/>
      <c r="M277" s="63"/>
      <c r="N277" s="35"/>
      <c r="O277" s="35"/>
      <c r="P277" s="35"/>
      <c r="Q277" s="35"/>
      <c r="R277" s="35"/>
      <c r="S277" s="35"/>
      <c r="T277" s="64"/>
      <c r="AT277" s="17" t="s">
        <v>141</v>
      </c>
      <c r="AU277" s="17" t="s">
        <v>87</v>
      </c>
    </row>
    <row r="278" spans="2:65" s="11" customFormat="1" ht="12" x14ac:dyDescent="0.3">
      <c r="B278" s="177"/>
      <c r="D278" s="174" t="s">
        <v>143</v>
      </c>
      <c r="E278" s="186" t="s">
        <v>3</v>
      </c>
      <c r="F278" s="206" t="s">
        <v>478</v>
      </c>
      <c r="H278" s="207">
        <v>24.744</v>
      </c>
      <c r="I278" s="182"/>
      <c r="L278" s="177"/>
      <c r="M278" s="183"/>
      <c r="N278" s="184"/>
      <c r="O278" s="184"/>
      <c r="P278" s="184"/>
      <c r="Q278" s="184"/>
      <c r="R278" s="184"/>
      <c r="S278" s="184"/>
      <c r="T278" s="185"/>
      <c r="AT278" s="186" t="s">
        <v>143</v>
      </c>
      <c r="AU278" s="186" t="s">
        <v>87</v>
      </c>
      <c r="AV278" s="11" t="s">
        <v>87</v>
      </c>
      <c r="AW278" s="11" t="s">
        <v>41</v>
      </c>
      <c r="AX278" s="11" t="s">
        <v>78</v>
      </c>
      <c r="AY278" s="186" t="s">
        <v>132</v>
      </c>
    </row>
    <row r="279" spans="2:65" s="11" customFormat="1" ht="12" x14ac:dyDescent="0.3">
      <c r="B279" s="177"/>
      <c r="D279" s="174" t="s">
        <v>143</v>
      </c>
      <c r="E279" s="186" t="s">
        <v>3</v>
      </c>
      <c r="F279" s="206" t="s">
        <v>479</v>
      </c>
      <c r="H279" s="207">
        <v>16.992000000000001</v>
      </c>
      <c r="I279" s="182"/>
      <c r="L279" s="177"/>
      <c r="M279" s="183"/>
      <c r="N279" s="184"/>
      <c r="O279" s="184"/>
      <c r="P279" s="184"/>
      <c r="Q279" s="184"/>
      <c r="R279" s="184"/>
      <c r="S279" s="184"/>
      <c r="T279" s="185"/>
      <c r="AT279" s="186" t="s">
        <v>143</v>
      </c>
      <c r="AU279" s="186" t="s">
        <v>87</v>
      </c>
      <c r="AV279" s="11" t="s">
        <v>87</v>
      </c>
      <c r="AW279" s="11" t="s">
        <v>41</v>
      </c>
      <c r="AX279" s="11" t="s">
        <v>78</v>
      </c>
      <c r="AY279" s="186" t="s">
        <v>132</v>
      </c>
    </row>
    <row r="280" spans="2:65" s="13" customFormat="1" ht="12" x14ac:dyDescent="0.3">
      <c r="B280" s="208"/>
      <c r="D280" s="178" t="s">
        <v>143</v>
      </c>
      <c r="E280" s="209" t="s">
        <v>3</v>
      </c>
      <c r="F280" s="210" t="s">
        <v>279</v>
      </c>
      <c r="H280" s="211">
        <v>41.735999999999997</v>
      </c>
      <c r="I280" s="212"/>
      <c r="L280" s="208"/>
      <c r="M280" s="213"/>
      <c r="N280" s="214"/>
      <c r="O280" s="214"/>
      <c r="P280" s="214"/>
      <c r="Q280" s="214"/>
      <c r="R280" s="214"/>
      <c r="S280" s="214"/>
      <c r="T280" s="215"/>
      <c r="AT280" s="216" t="s">
        <v>143</v>
      </c>
      <c r="AU280" s="216" t="s">
        <v>87</v>
      </c>
      <c r="AV280" s="13" t="s">
        <v>139</v>
      </c>
      <c r="AW280" s="13" t="s">
        <v>41</v>
      </c>
      <c r="AX280" s="13" t="s">
        <v>22</v>
      </c>
      <c r="AY280" s="216" t="s">
        <v>132</v>
      </c>
    </row>
    <row r="281" spans="2:65" s="1" customFormat="1" ht="31.5" customHeight="1" x14ac:dyDescent="0.3">
      <c r="B281" s="161"/>
      <c r="C281" s="162" t="s">
        <v>480</v>
      </c>
      <c r="D281" s="162" t="s">
        <v>134</v>
      </c>
      <c r="E281" s="163" t="s">
        <v>481</v>
      </c>
      <c r="F281" s="164" t="s">
        <v>482</v>
      </c>
      <c r="G281" s="165" t="s">
        <v>153</v>
      </c>
      <c r="H281" s="166">
        <v>41.735999999999997</v>
      </c>
      <c r="I281" s="167"/>
      <c r="J281" s="168">
        <f>ROUND(I281*H281,2)</f>
        <v>0</v>
      </c>
      <c r="K281" s="164" t="s">
        <v>138</v>
      </c>
      <c r="L281" s="34"/>
      <c r="M281" s="169" t="s">
        <v>3</v>
      </c>
      <c r="N281" s="170" t="s">
        <v>49</v>
      </c>
      <c r="O281" s="35"/>
      <c r="P281" s="171">
        <f>O281*H281</f>
        <v>0</v>
      </c>
      <c r="Q281" s="171">
        <v>1.162E-2</v>
      </c>
      <c r="R281" s="171">
        <f>Q281*H281</f>
        <v>0.48497231999999996</v>
      </c>
      <c r="S281" s="171">
        <v>0</v>
      </c>
      <c r="T281" s="172">
        <f>S281*H281</f>
        <v>0</v>
      </c>
      <c r="AR281" s="17" t="s">
        <v>139</v>
      </c>
      <c r="AT281" s="17" t="s">
        <v>134</v>
      </c>
      <c r="AU281" s="17" t="s">
        <v>87</v>
      </c>
      <c r="AY281" s="17" t="s">
        <v>132</v>
      </c>
      <c r="BE281" s="173">
        <f>IF(N281="základní",J281,0)</f>
        <v>0</v>
      </c>
      <c r="BF281" s="173">
        <f>IF(N281="snížená",J281,0)</f>
        <v>0</v>
      </c>
      <c r="BG281" s="173">
        <f>IF(N281="zákl. přenesená",J281,0)</f>
        <v>0</v>
      </c>
      <c r="BH281" s="173">
        <f>IF(N281="sníž. přenesená",J281,0)</f>
        <v>0</v>
      </c>
      <c r="BI281" s="173">
        <f>IF(N281="nulová",J281,0)</f>
        <v>0</v>
      </c>
      <c r="BJ281" s="17" t="s">
        <v>22</v>
      </c>
      <c r="BK281" s="173">
        <f>ROUND(I281*H281,2)</f>
        <v>0</v>
      </c>
      <c r="BL281" s="17" t="s">
        <v>139</v>
      </c>
      <c r="BM281" s="17" t="s">
        <v>483</v>
      </c>
    </row>
    <row r="282" spans="2:65" s="1" customFormat="1" ht="108" x14ac:dyDescent="0.3">
      <c r="B282" s="34"/>
      <c r="D282" s="174" t="s">
        <v>141</v>
      </c>
      <c r="F282" s="175" t="s">
        <v>484</v>
      </c>
      <c r="I282" s="176"/>
      <c r="L282" s="34"/>
      <c r="M282" s="63"/>
      <c r="N282" s="35"/>
      <c r="O282" s="35"/>
      <c r="P282" s="35"/>
      <c r="Q282" s="35"/>
      <c r="R282" s="35"/>
      <c r="S282" s="35"/>
      <c r="T282" s="64"/>
      <c r="AT282" s="17" t="s">
        <v>141</v>
      </c>
      <c r="AU282" s="17" t="s">
        <v>87</v>
      </c>
    </row>
    <row r="283" spans="2:65" s="11" customFormat="1" ht="12" x14ac:dyDescent="0.3">
      <c r="B283" s="177"/>
      <c r="D283" s="174" t="s">
        <v>143</v>
      </c>
      <c r="E283" s="186" t="s">
        <v>3</v>
      </c>
      <c r="F283" s="206" t="s">
        <v>478</v>
      </c>
      <c r="H283" s="207">
        <v>24.744</v>
      </c>
      <c r="I283" s="182"/>
      <c r="L283" s="177"/>
      <c r="M283" s="183"/>
      <c r="N283" s="184"/>
      <c r="O283" s="184"/>
      <c r="P283" s="184"/>
      <c r="Q283" s="184"/>
      <c r="R283" s="184"/>
      <c r="S283" s="184"/>
      <c r="T283" s="185"/>
      <c r="AT283" s="186" t="s">
        <v>143</v>
      </c>
      <c r="AU283" s="186" t="s">
        <v>87</v>
      </c>
      <c r="AV283" s="11" t="s">
        <v>87</v>
      </c>
      <c r="AW283" s="11" t="s">
        <v>41</v>
      </c>
      <c r="AX283" s="11" t="s">
        <v>78</v>
      </c>
      <c r="AY283" s="186" t="s">
        <v>132</v>
      </c>
    </row>
    <row r="284" spans="2:65" s="11" customFormat="1" ht="12" x14ac:dyDescent="0.3">
      <c r="B284" s="177"/>
      <c r="D284" s="174" t="s">
        <v>143</v>
      </c>
      <c r="E284" s="186" t="s">
        <v>3</v>
      </c>
      <c r="F284" s="206" t="s">
        <v>479</v>
      </c>
      <c r="H284" s="207">
        <v>16.992000000000001</v>
      </c>
      <c r="I284" s="182"/>
      <c r="L284" s="177"/>
      <c r="M284" s="183"/>
      <c r="N284" s="184"/>
      <c r="O284" s="184"/>
      <c r="P284" s="184"/>
      <c r="Q284" s="184"/>
      <c r="R284" s="184"/>
      <c r="S284" s="184"/>
      <c r="T284" s="185"/>
      <c r="AT284" s="186" t="s">
        <v>143</v>
      </c>
      <c r="AU284" s="186" t="s">
        <v>87</v>
      </c>
      <c r="AV284" s="11" t="s">
        <v>87</v>
      </c>
      <c r="AW284" s="11" t="s">
        <v>41</v>
      </c>
      <c r="AX284" s="11" t="s">
        <v>78</v>
      </c>
      <c r="AY284" s="186" t="s">
        <v>132</v>
      </c>
    </row>
    <row r="285" spans="2:65" s="13" customFormat="1" ht="12" x14ac:dyDescent="0.3">
      <c r="B285" s="208"/>
      <c r="D285" s="178" t="s">
        <v>143</v>
      </c>
      <c r="E285" s="209" t="s">
        <v>3</v>
      </c>
      <c r="F285" s="210" t="s">
        <v>279</v>
      </c>
      <c r="H285" s="211">
        <v>41.735999999999997</v>
      </c>
      <c r="I285" s="212"/>
      <c r="L285" s="208"/>
      <c r="M285" s="213"/>
      <c r="N285" s="214"/>
      <c r="O285" s="214"/>
      <c r="P285" s="214"/>
      <c r="Q285" s="214"/>
      <c r="R285" s="214"/>
      <c r="S285" s="214"/>
      <c r="T285" s="215"/>
      <c r="AT285" s="216" t="s">
        <v>143</v>
      </c>
      <c r="AU285" s="216" t="s">
        <v>87</v>
      </c>
      <c r="AV285" s="13" t="s">
        <v>139</v>
      </c>
      <c r="AW285" s="13" t="s">
        <v>41</v>
      </c>
      <c r="AX285" s="13" t="s">
        <v>22</v>
      </c>
      <c r="AY285" s="216" t="s">
        <v>132</v>
      </c>
    </row>
    <row r="286" spans="2:65" s="1" customFormat="1" ht="31.5" customHeight="1" x14ac:dyDescent="0.3">
      <c r="B286" s="161"/>
      <c r="C286" s="162" t="s">
        <v>485</v>
      </c>
      <c r="D286" s="162" t="s">
        <v>134</v>
      </c>
      <c r="E286" s="163" t="s">
        <v>486</v>
      </c>
      <c r="F286" s="164" t="s">
        <v>487</v>
      </c>
      <c r="G286" s="165" t="s">
        <v>153</v>
      </c>
      <c r="H286" s="166">
        <v>36.216999999999999</v>
      </c>
      <c r="I286" s="167"/>
      <c r="J286" s="168">
        <f>ROUND(I286*H286,2)</f>
        <v>0</v>
      </c>
      <c r="K286" s="164" t="s">
        <v>138</v>
      </c>
      <c r="L286" s="34"/>
      <c r="M286" s="169" t="s">
        <v>3</v>
      </c>
      <c r="N286" s="170" t="s">
        <v>49</v>
      </c>
      <c r="O286" s="35"/>
      <c r="P286" s="171">
        <f>O286*H286</f>
        <v>0</v>
      </c>
      <c r="Q286" s="171">
        <v>5.8279999999999998E-2</v>
      </c>
      <c r="R286" s="171">
        <f>Q286*H286</f>
        <v>2.1107267599999999</v>
      </c>
      <c r="S286" s="171">
        <v>0</v>
      </c>
      <c r="T286" s="172">
        <f>S286*H286</f>
        <v>0</v>
      </c>
      <c r="AR286" s="17" t="s">
        <v>139</v>
      </c>
      <c r="AT286" s="17" t="s">
        <v>134</v>
      </c>
      <c r="AU286" s="17" t="s">
        <v>87</v>
      </c>
      <c r="AY286" s="17" t="s">
        <v>132</v>
      </c>
      <c r="BE286" s="173">
        <f>IF(N286="základní",J286,0)</f>
        <v>0</v>
      </c>
      <c r="BF286" s="173">
        <f>IF(N286="snížená",J286,0)</f>
        <v>0</v>
      </c>
      <c r="BG286" s="173">
        <f>IF(N286="zákl. přenesená",J286,0)</f>
        <v>0</v>
      </c>
      <c r="BH286" s="173">
        <f>IF(N286="sníž. přenesená",J286,0)</f>
        <v>0</v>
      </c>
      <c r="BI286" s="173">
        <f>IF(N286="nulová",J286,0)</f>
        <v>0</v>
      </c>
      <c r="BJ286" s="17" t="s">
        <v>22</v>
      </c>
      <c r="BK286" s="173">
        <f>ROUND(I286*H286,2)</f>
        <v>0</v>
      </c>
      <c r="BL286" s="17" t="s">
        <v>139</v>
      </c>
      <c r="BM286" s="17" t="s">
        <v>488</v>
      </c>
    </row>
    <row r="287" spans="2:65" s="1" customFormat="1" ht="132" x14ac:dyDescent="0.3">
      <c r="B287" s="34"/>
      <c r="D287" s="174" t="s">
        <v>141</v>
      </c>
      <c r="F287" s="175" t="s">
        <v>489</v>
      </c>
      <c r="I287" s="176"/>
      <c r="L287" s="34"/>
      <c r="M287" s="63"/>
      <c r="N287" s="35"/>
      <c r="O287" s="35"/>
      <c r="P287" s="35"/>
      <c r="Q287" s="35"/>
      <c r="R287" s="35"/>
      <c r="S287" s="35"/>
      <c r="T287" s="64"/>
      <c r="AT287" s="17" t="s">
        <v>141</v>
      </c>
      <c r="AU287" s="17" t="s">
        <v>87</v>
      </c>
    </row>
    <row r="288" spans="2:65" s="11" customFormat="1" ht="12" x14ac:dyDescent="0.3">
      <c r="B288" s="177"/>
      <c r="D288" s="178" t="s">
        <v>143</v>
      </c>
      <c r="E288" s="179" t="s">
        <v>3</v>
      </c>
      <c r="F288" s="180" t="s">
        <v>472</v>
      </c>
      <c r="H288" s="181">
        <v>36.216999999999999</v>
      </c>
      <c r="I288" s="182"/>
      <c r="L288" s="177"/>
      <c r="M288" s="183"/>
      <c r="N288" s="184"/>
      <c r="O288" s="184"/>
      <c r="P288" s="184"/>
      <c r="Q288" s="184"/>
      <c r="R288" s="184"/>
      <c r="S288" s="184"/>
      <c r="T288" s="185"/>
      <c r="AT288" s="186" t="s">
        <v>143</v>
      </c>
      <c r="AU288" s="186" t="s">
        <v>87</v>
      </c>
      <c r="AV288" s="11" t="s">
        <v>87</v>
      </c>
      <c r="AW288" s="11" t="s">
        <v>41</v>
      </c>
      <c r="AX288" s="11" t="s">
        <v>22</v>
      </c>
      <c r="AY288" s="186" t="s">
        <v>132</v>
      </c>
    </row>
    <row r="289" spans="2:65" s="1" customFormat="1" ht="31.5" customHeight="1" x14ac:dyDescent="0.3">
      <c r="B289" s="161"/>
      <c r="C289" s="162" t="s">
        <v>490</v>
      </c>
      <c r="D289" s="162" t="s">
        <v>134</v>
      </c>
      <c r="E289" s="163" t="s">
        <v>491</v>
      </c>
      <c r="F289" s="164" t="s">
        <v>492</v>
      </c>
      <c r="G289" s="165" t="s">
        <v>153</v>
      </c>
      <c r="H289" s="166">
        <v>36.216999999999999</v>
      </c>
      <c r="I289" s="167"/>
      <c r="J289" s="168">
        <f>ROUND(I289*H289,2)</f>
        <v>0</v>
      </c>
      <c r="K289" s="164" t="s">
        <v>138</v>
      </c>
      <c r="L289" s="34"/>
      <c r="M289" s="169" t="s">
        <v>3</v>
      </c>
      <c r="N289" s="170" t="s">
        <v>49</v>
      </c>
      <c r="O289" s="35"/>
      <c r="P289" s="171">
        <f>O289*H289</f>
        <v>0</v>
      </c>
      <c r="Q289" s="171">
        <v>8.8999999999999999E-3</v>
      </c>
      <c r="R289" s="171">
        <f>Q289*H289</f>
        <v>0.32233129999999999</v>
      </c>
      <c r="S289" s="171">
        <v>0</v>
      </c>
      <c r="T289" s="172">
        <f>S289*H289</f>
        <v>0</v>
      </c>
      <c r="AR289" s="17" t="s">
        <v>139</v>
      </c>
      <c r="AT289" s="17" t="s">
        <v>134</v>
      </c>
      <c r="AU289" s="17" t="s">
        <v>87</v>
      </c>
      <c r="AY289" s="17" t="s">
        <v>132</v>
      </c>
      <c r="BE289" s="173">
        <f>IF(N289="základní",J289,0)</f>
        <v>0</v>
      </c>
      <c r="BF289" s="173">
        <f>IF(N289="snížená",J289,0)</f>
        <v>0</v>
      </c>
      <c r="BG289" s="173">
        <f>IF(N289="zákl. přenesená",J289,0)</f>
        <v>0</v>
      </c>
      <c r="BH289" s="173">
        <f>IF(N289="sníž. přenesená",J289,0)</f>
        <v>0</v>
      </c>
      <c r="BI289" s="173">
        <f>IF(N289="nulová",J289,0)</f>
        <v>0</v>
      </c>
      <c r="BJ289" s="17" t="s">
        <v>22</v>
      </c>
      <c r="BK289" s="173">
        <f>ROUND(I289*H289,2)</f>
        <v>0</v>
      </c>
      <c r="BL289" s="17" t="s">
        <v>139</v>
      </c>
      <c r="BM289" s="17" t="s">
        <v>493</v>
      </c>
    </row>
    <row r="290" spans="2:65" s="1" customFormat="1" ht="36" x14ac:dyDescent="0.3">
      <c r="B290" s="34"/>
      <c r="D290" s="174" t="s">
        <v>141</v>
      </c>
      <c r="F290" s="175" t="s">
        <v>494</v>
      </c>
      <c r="I290" s="176"/>
      <c r="L290" s="34"/>
      <c r="M290" s="63"/>
      <c r="N290" s="35"/>
      <c r="O290" s="35"/>
      <c r="P290" s="35"/>
      <c r="Q290" s="35"/>
      <c r="R290" s="35"/>
      <c r="S290" s="35"/>
      <c r="T290" s="64"/>
      <c r="AT290" s="17" t="s">
        <v>141</v>
      </c>
      <c r="AU290" s="17" t="s">
        <v>87</v>
      </c>
    </row>
    <row r="291" spans="2:65" s="11" customFormat="1" ht="12" x14ac:dyDescent="0.3">
      <c r="B291" s="177"/>
      <c r="D291" s="178" t="s">
        <v>143</v>
      </c>
      <c r="E291" s="179" t="s">
        <v>3</v>
      </c>
      <c r="F291" s="180" t="s">
        <v>472</v>
      </c>
      <c r="H291" s="181">
        <v>36.216999999999999</v>
      </c>
      <c r="I291" s="182"/>
      <c r="L291" s="177"/>
      <c r="M291" s="183"/>
      <c r="N291" s="184"/>
      <c r="O291" s="184"/>
      <c r="P291" s="184"/>
      <c r="Q291" s="184"/>
      <c r="R291" s="184"/>
      <c r="S291" s="184"/>
      <c r="T291" s="185"/>
      <c r="AT291" s="186" t="s">
        <v>143</v>
      </c>
      <c r="AU291" s="186" t="s">
        <v>87</v>
      </c>
      <c r="AV291" s="11" t="s">
        <v>87</v>
      </c>
      <c r="AW291" s="11" t="s">
        <v>41</v>
      </c>
      <c r="AX291" s="11" t="s">
        <v>22</v>
      </c>
      <c r="AY291" s="186" t="s">
        <v>132</v>
      </c>
    </row>
    <row r="292" spans="2:65" s="1" customFormat="1" ht="31.5" customHeight="1" x14ac:dyDescent="0.3">
      <c r="B292" s="161"/>
      <c r="C292" s="162" t="s">
        <v>495</v>
      </c>
      <c r="D292" s="162" t="s">
        <v>134</v>
      </c>
      <c r="E292" s="163" t="s">
        <v>496</v>
      </c>
      <c r="F292" s="164" t="s">
        <v>497</v>
      </c>
      <c r="G292" s="165" t="s">
        <v>153</v>
      </c>
      <c r="H292" s="166">
        <v>36.216999999999999</v>
      </c>
      <c r="I292" s="167"/>
      <c r="J292" s="168">
        <f>ROUND(I292*H292,2)</f>
        <v>0</v>
      </c>
      <c r="K292" s="164" t="s">
        <v>138</v>
      </c>
      <c r="L292" s="34"/>
      <c r="M292" s="169" t="s">
        <v>3</v>
      </c>
      <c r="N292" s="170" t="s">
        <v>49</v>
      </c>
      <c r="O292" s="35"/>
      <c r="P292" s="171">
        <f>O292*H292</f>
        <v>0</v>
      </c>
      <c r="Q292" s="171">
        <v>9.8999999999999999E-4</v>
      </c>
      <c r="R292" s="171">
        <f>Q292*H292</f>
        <v>3.5854829999999997E-2</v>
      </c>
      <c r="S292" s="171">
        <v>0</v>
      </c>
      <c r="T292" s="172">
        <f>S292*H292</f>
        <v>0</v>
      </c>
      <c r="AR292" s="17" t="s">
        <v>139</v>
      </c>
      <c r="AT292" s="17" t="s">
        <v>134</v>
      </c>
      <c r="AU292" s="17" t="s">
        <v>87</v>
      </c>
      <c r="AY292" s="17" t="s">
        <v>132</v>
      </c>
      <c r="BE292" s="173">
        <f>IF(N292="základní",J292,0)</f>
        <v>0</v>
      </c>
      <c r="BF292" s="173">
        <f>IF(N292="snížená",J292,0)</f>
        <v>0</v>
      </c>
      <c r="BG292" s="173">
        <f>IF(N292="zákl. přenesená",J292,0)</f>
        <v>0</v>
      </c>
      <c r="BH292" s="173">
        <f>IF(N292="sníž. přenesená",J292,0)</f>
        <v>0</v>
      </c>
      <c r="BI292" s="173">
        <f>IF(N292="nulová",J292,0)</f>
        <v>0</v>
      </c>
      <c r="BJ292" s="17" t="s">
        <v>22</v>
      </c>
      <c r="BK292" s="173">
        <f>ROUND(I292*H292,2)</f>
        <v>0</v>
      </c>
      <c r="BL292" s="17" t="s">
        <v>139</v>
      </c>
      <c r="BM292" s="17" t="s">
        <v>498</v>
      </c>
    </row>
    <row r="293" spans="2:65" s="1" customFormat="1" ht="36" x14ac:dyDescent="0.3">
      <c r="B293" s="34"/>
      <c r="D293" s="174" t="s">
        <v>141</v>
      </c>
      <c r="F293" s="175" t="s">
        <v>499</v>
      </c>
      <c r="I293" s="176"/>
      <c r="L293" s="34"/>
      <c r="M293" s="63"/>
      <c r="N293" s="35"/>
      <c r="O293" s="35"/>
      <c r="P293" s="35"/>
      <c r="Q293" s="35"/>
      <c r="R293" s="35"/>
      <c r="S293" s="35"/>
      <c r="T293" s="64"/>
      <c r="AT293" s="17" t="s">
        <v>141</v>
      </c>
      <c r="AU293" s="17" t="s">
        <v>87</v>
      </c>
    </row>
    <row r="294" spans="2:65" s="12" customFormat="1" ht="12" x14ac:dyDescent="0.3">
      <c r="B294" s="187"/>
      <c r="D294" s="174" t="s">
        <v>143</v>
      </c>
      <c r="E294" s="188" t="s">
        <v>3</v>
      </c>
      <c r="F294" s="189" t="s">
        <v>500</v>
      </c>
      <c r="H294" s="190" t="s">
        <v>3</v>
      </c>
      <c r="I294" s="191"/>
      <c r="L294" s="187"/>
      <c r="M294" s="192"/>
      <c r="N294" s="193"/>
      <c r="O294" s="193"/>
      <c r="P294" s="193"/>
      <c r="Q294" s="193"/>
      <c r="R294" s="193"/>
      <c r="S294" s="193"/>
      <c r="T294" s="194"/>
      <c r="AT294" s="190" t="s">
        <v>143</v>
      </c>
      <c r="AU294" s="190" t="s">
        <v>87</v>
      </c>
      <c r="AV294" s="12" t="s">
        <v>22</v>
      </c>
      <c r="AW294" s="12" t="s">
        <v>41</v>
      </c>
      <c r="AX294" s="12" t="s">
        <v>78</v>
      </c>
      <c r="AY294" s="190" t="s">
        <v>132</v>
      </c>
    </row>
    <row r="295" spans="2:65" s="11" customFormat="1" ht="12" x14ac:dyDescent="0.3">
      <c r="B295" s="177"/>
      <c r="D295" s="178" t="s">
        <v>143</v>
      </c>
      <c r="E295" s="179" t="s">
        <v>3</v>
      </c>
      <c r="F295" s="180" t="s">
        <v>472</v>
      </c>
      <c r="H295" s="181">
        <v>36.216999999999999</v>
      </c>
      <c r="I295" s="182"/>
      <c r="L295" s="177"/>
      <c r="M295" s="183"/>
      <c r="N295" s="184"/>
      <c r="O295" s="184"/>
      <c r="P295" s="184"/>
      <c r="Q295" s="184"/>
      <c r="R295" s="184"/>
      <c r="S295" s="184"/>
      <c r="T295" s="185"/>
      <c r="AT295" s="186" t="s">
        <v>143</v>
      </c>
      <c r="AU295" s="186" t="s">
        <v>87</v>
      </c>
      <c r="AV295" s="11" t="s">
        <v>87</v>
      </c>
      <c r="AW295" s="11" t="s">
        <v>41</v>
      </c>
      <c r="AX295" s="11" t="s">
        <v>22</v>
      </c>
      <c r="AY295" s="186" t="s">
        <v>132</v>
      </c>
    </row>
    <row r="296" spans="2:65" s="1" customFormat="1" ht="22.5" customHeight="1" x14ac:dyDescent="0.3">
      <c r="B296" s="161"/>
      <c r="C296" s="162" t="s">
        <v>501</v>
      </c>
      <c r="D296" s="162" t="s">
        <v>134</v>
      </c>
      <c r="E296" s="163" t="s">
        <v>502</v>
      </c>
      <c r="F296" s="164" t="s">
        <v>503</v>
      </c>
      <c r="G296" s="165" t="s">
        <v>153</v>
      </c>
      <c r="H296" s="166">
        <v>65.096999999999994</v>
      </c>
      <c r="I296" s="167"/>
      <c r="J296" s="168">
        <f>ROUND(I296*H296,2)</f>
        <v>0</v>
      </c>
      <c r="K296" s="164" t="s">
        <v>138</v>
      </c>
      <c r="L296" s="34"/>
      <c r="M296" s="169" t="s">
        <v>3</v>
      </c>
      <c r="N296" s="170" t="s">
        <v>49</v>
      </c>
      <c r="O296" s="35"/>
      <c r="P296" s="171">
        <f>O296*H296</f>
        <v>0</v>
      </c>
      <c r="Q296" s="171">
        <v>3.15E-3</v>
      </c>
      <c r="R296" s="171">
        <f>Q296*H296</f>
        <v>0.20505554999999998</v>
      </c>
      <c r="S296" s="171">
        <v>0</v>
      </c>
      <c r="T296" s="172">
        <f>S296*H296</f>
        <v>0</v>
      </c>
      <c r="AR296" s="17" t="s">
        <v>139</v>
      </c>
      <c r="AT296" s="17" t="s">
        <v>134</v>
      </c>
      <c r="AU296" s="17" t="s">
        <v>87</v>
      </c>
      <c r="AY296" s="17" t="s">
        <v>132</v>
      </c>
      <c r="BE296" s="173">
        <f>IF(N296="základní",J296,0)</f>
        <v>0</v>
      </c>
      <c r="BF296" s="173">
        <f>IF(N296="snížená",J296,0)</f>
        <v>0</v>
      </c>
      <c r="BG296" s="173">
        <f>IF(N296="zákl. přenesená",J296,0)</f>
        <v>0</v>
      </c>
      <c r="BH296" s="173">
        <f>IF(N296="sníž. přenesená",J296,0)</f>
        <v>0</v>
      </c>
      <c r="BI296" s="173">
        <f>IF(N296="nulová",J296,0)</f>
        <v>0</v>
      </c>
      <c r="BJ296" s="17" t="s">
        <v>22</v>
      </c>
      <c r="BK296" s="173">
        <f>ROUND(I296*H296,2)</f>
        <v>0</v>
      </c>
      <c r="BL296" s="17" t="s">
        <v>139</v>
      </c>
      <c r="BM296" s="17" t="s">
        <v>504</v>
      </c>
    </row>
    <row r="297" spans="2:65" s="12" customFormat="1" ht="12" x14ac:dyDescent="0.3">
      <c r="B297" s="187"/>
      <c r="D297" s="174" t="s">
        <v>143</v>
      </c>
      <c r="E297" s="188" t="s">
        <v>3</v>
      </c>
      <c r="F297" s="189" t="s">
        <v>505</v>
      </c>
      <c r="H297" s="190" t="s">
        <v>3</v>
      </c>
      <c r="I297" s="191"/>
      <c r="L297" s="187"/>
      <c r="M297" s="192"/>
      <c r="N297" s="193"/>
      <c r="O297" s="193"/>
      <c r="P297" s="193"/>
      <c r="Q297" s="193"/>
      <c r="R297" s="193"/>
      <c r="S297" s="193"/>
      <c r="T297" s="194"/>
      <c r="AT297" s="190" t="s">
        <v>143</v>
      </c>
      <c r="AU297" s="190" t="s">
        <v>87</v>
      </c>
      <c r="AV297" s="12" t="s">
        <v>22</v>
      </c>
      <c r="AW297" s="12" t="s">
        <v>41</v>
      </c>
      <c r="AX297" s="12" t="s">
        <v>78</v>
      </c>
      <c r="AY297" s="190" t="s">
        <v>132</v>
      </c>
    </row>
    <row r="298" spans="2:65" s="11" customFormat="1" ht="12" x14ac:dyDescent="0.3">
      <c r="B298" s="177"/>
      <c r="D298" s="174" t="s">
        <v>143</v>
      </c>
      <c r="E298" s="186" t="s">
        <v>3</v>
      </c>
      <c r="F298" s="206" t="s">
        <v>506</v>
      </c>
      <c r="H298" s="207">
        <v>36.216999999999999</v>
      </c>
      <c r="I298" s="182"/>
      <c r="L298" s="177"/>
      <c r="M298" s="183"/>
      <c r="N298" s="184"/>
      <c r="O298" s="184"/>
      <c r="P298" s="184"/>
      <c r="Q298" s="184"/>
      <c r="R298" s="184"/>
      <c r="S298" s="184"/>
      <c r="T298" s="185"/>
      <c r="AT298" s="186" t="s">
        <v>143</v>
      </c>
      <c r="AU298" s="186" t="s">
        <v>87</v>
      </c>
      <c r="AV298" s="11" t="s">
        <v>87</v>
      </c>
      <c r="AW298" s="11" t="s">
        <v>41</v>
      </c>
      <c r="AX298" s="11" t="s">
        <v>78</v>
      </c>
      <c r="AY298" s="186" t="s">
        <v>132</v>
      </c>
    </row>
    <row r="299" spans="2:65" s="11" customFormat="1" ht="12" x14ac:dyDescent="0.3">
      <c r="B299" s="177"/>
      <c r="D299" s="174" t="s">
        <v>143</v>
      </c>
      <c r="E299" s="186" t="s">
        <v>3</v>
      </c>
      <c r="F299" s="206" t="s">
        <v>507</v>
      </c>
      <c r="H299" s="207">
        <v>28.88</v>
      </c>
      <c r="I299" s="182"/>
      <c r="L299" s="177"/>
      <c r="M299" s="183"/>
      <c r="N299" s="184"/>
      <c r="O299" s="184"/>
      <c r="P299" s="184"/>
      <c r="Q299" s="184"/>
      <c r="R299" s="184"/>
      <c r="S299" s="184"/>
      <c r="T299" s="185"/>
      <c r="AT299" s="186" t="s">
        <v>143</v>
      </c>
      <c r="AU299" s="186" t="s">
        <v>87</v>
      </c>
      <c r="AV299" s="11" t="s">
        <v>87</v>
      </c>
      <c r="AW299" s="11" t="s">
        <v>41</v>
      </c>
      <c r="AX299" s="11" t="s">
        <v>78</v>
      </c>
      <c r="AY299" s="186" t="s">
        <v>132</v>
      </c>
    </row>
    <row r="300" spans="2:65" s="13" customFormat="1" ht="12" x14ac:dyDescent="0.3">
      <c r="B300" s="208"/>
      <c r="D300" s="178" t="s">
        <v>143</v>
      </c>
      <c r="E300" s="209" t="s">
        <v>3</v>
      </c>
      <c r="F300" s="210" t="s">
        <v>279</v>
      </c>
      <c r="H300" s="211">
        <v>65.096999999999994</v>
      </c>
      <c r="I300" s="212"/>
      <c r="L300" s="208"/>
      <c r="M300" s="213"/>
      <c r="N300" s="214"/>
      <c r="O300" s="214"/>
      <c r="P300" s="214"/>
      <c r="Q300" s="214"/>
      <c r="R300" s="214"/>
      <c r="S300" s="214"/>
      <c r="T300" s="215"/>
      <c r="AT300" s="216" t="s">
        <v>143</v>
      </c>
      <c r="AU300" s="216" t="s">
        <v>87</v>
      </c>
      <c r="AV300" s="13" t="s">
        <v>139</v>
      </c>
      <c r="AW300" s="13" t="s">
        <v>41</v>
      </c>
      <c r="AX300" s="13" t="s">
        <v>22</v>
      </c>
      <c r="AY300" s="216" t="s">
        <v>132</v>
      </c>
    </row>
    <row r="301" spans="2:65" s="1" customFormat="1" ht="22.5" customHeight="1" x14ac:dyDescent="0.3">
      <c r="B301" s="161"/>
      <c r="C301" s="162" t="s">
        <v>508</v>
      </c>
      <c r="D301" s="162" t="s">
        <v>134</v>
      </c>
      <c r="E301" s="163" t="s">
        <v>509</v>
      </c>
      <c r="F301" s="164" t="s">
        <v>510</v>
      </c>
      <c r="G301" s="165" t="s">
        <v>153</v>
      </c>
      <c r="H301" s="166">
        <v>80.792000000000002</v>
      </c>
      <c r="I301" s="167"/>
      <c r="J301" s="168">
        <f>ROUND(I301*H301,2)</f>
        <v>0</v>
      </c>
      <c r="K301" s="164" t="s">
        <v>138</v>
      </c>
      <c r="L301" s="34"/>
      <c r="M301" s="169" t="s">
        <v>3</v>
      </c>
      <c r="N301" s="170" t="s">
        <v>49</v>
      </c>
      <c r="O301" s="35"/>
      <c r="P301" s="171">
        <f>O301*H301</f>
        <v>0</v>
      </c>
      <c r="Q301" s="171">
        <v>5.0000000000000001E-4</v>
      </c>
      <c r="R301" s="171">
        <f>Q301*H301</f>
        <v>4.0396000000000001E-2</v>
      </c>
      <c r="S301" s="171">
        <v>0</v>
      </c>
      <c r="T301" s="172">
        <f>S301*H301</f>
        <v>0</v>
      </c>
      <c r="AR301" s="17" t="s">
        <v>139</v>
      </c>
      <c r="AT301" s="17" t="s">
        <v>134</v>
      </c>
      <c r="AU301" s="17" t="s">
        <v>87</v>
      </c>
      <c r="AY301" s="17" t="s">
        <v>132</v>
      </c>
      <c r="BE301" s="173">
        <f>IF(N301="základní",J301,0)</f>
        <v>0</v>
      </c>
      <c r="BF301" s="173">
        <f>IF(N301="snížená",J301,0)</f>
        <v>0</v>
      </c>
      <c r="BG301" s="173">
        <f>IF(N301="zákl. přenesená",J301,0)</f>
        <v>0</v>
      </c>
      <c r="BH301" s="173">
        <f>IF(N301="sníž. přenesená",J301,0)</f>
        <v>0</v>
      </c>
      <c r="BI301" s="173">
        <f>IF(N301="nulová",J301,0)</f>
        <v>0</v>
      </c>
      <c r="BJ301" s="17" t="s">
        <v>22</v>
      </c>
      <c r="BK301" s="173">
        <f>ROUND(I301*H301,2)</f>
        <v>0</v>
      </c>
      <c r="BL301" s="17" t="s">
        <v>139</v>
      </c>
      <c r="BM301" s="17" t="s">
        <v>511</v>
      </c>
    </row>
    <row r="302" spans="2:65" s="11" customFormat="1" ht="12" x14ac:dyDescent="0.3">
      <c r="B302" s="177"/>
      <c r="D302" s="174" t="s">
        <v>143</v>
      </c>
      <c r="E302" s="186" t="s">
        <v>3</v>
      </c>
      <c r="F302" s="206" t="s">
        <v>512</v>
      </c>
      <c r="H302" s="207">
        <v>9.64</v>
      </c>
      <c r="I302" s="182"/>
      <c r="L302" s="177"/>
      <c r="M302" s="183"/>
      <c r="N302" s="184"/>
      <c r="O302" s="184"/>
      <c r="P302" s="184"/>
      <c r="Q302" s="184"/>
      <c r="R302" s="184"/>
      <c r="S302" s="184"/>
      <c r="T302" s="185"/>
      <c r="AT302" s="186" t="s">
        <v>143</v>
      </c>
      <c r="AU302" s="186" t="s">
        <v>87</v>
      </c>
      <c r="AV302" s="11" t="s">
        <v>87</v>
      </c>
      <c r="AW302" s="11" t="s">
        <v>41</v>
      </c>
      <c r="AX302" s="11" t="s">
        <v>78</v>
      </c>
      <c r="AY302" s="186" t="s">
        <v>132</v>
      </c>
    </row>
    <row r="303" spans="2:65" s="11" customFormat="1" ht="12" x14ac:dyDescent="0.3">
      <c r="B303" s="177"/>
      <c r="D303" s="174" t="s">
        <v>143</v>
      </c>
      <c r="E303" s="186" t="s">
        <v>3</v>
      </c>
      <c r="F303" s="206" t="s">
        <v>513</v>
      </c>
      <c r="H303" s="207">
        <v>17.940000000000001</v>
      </c>
      <c r="I303" s="182"/>
      <c r="L303" s="177"/>
      <c r="M303" s="183"/>
      <c r="N303" s="184"/>
      <c r="O303" s="184"/>
      <c r="P303" s="184"/>
      <c r="Q303" s="184"/>
      <c r="R303" s="184"/>
      <c r="S303" s="184"/>
      <c r="T303" s="185"/>
      <c r="AT303" s="186" t="s">
        <v>143</v>
      </c>
      <c r="AU303" s="186" t="s">
        <v>87</v>
      </c>
      <c r="AV303" s="11" t="s">
        <v>87</v>
      </c>
      <c r="AW303" s="11" t="s">
        <v>41</v>
      </c>
      <c r="AX303" s="11" t="s">
        <v>78</v>
      </c>
      <c r="AY303" s="186" t="s">
        <v>132</v>
      </c>
    </row>
    <row r="304" spans="2:65" s="11" customFormat="1" ht="12" x14ac:dyDescent="0.3">
      <c r="B304" s="177"/>
      <c r="D304" s="174" t="s">
        <v>143</v>
      </c>
      <c r="E304" s="186" t="s">
        <v>3</v>
      </c>
      <c r="F304" s="206" t="s">
        <v>514</v>
      </c>
      <c r="H304" s="207">
        <v>53.212000000000003</v>
      </c>
      <c r="I304" s="182"/>
      <c r="L304" s="177"/>
      <c r="M304" s="183"/>
      <c r="N304" s="184"/>
      <c r="O304" s="184"/>
      <c r="P304" s="184"/>
      <c r="Q304" s="184"/>
      <c r="R304" s="184"/>
      <c r="S304" s="184"/>
      <c r="T304" s="185"/>
      <c r="AT304" s="186" t="s">
        <v>143</v>
      </c>
      <c r="AU304" s="186" t="s">
        <v>87</v>
      </c>
      <c r="AV304" s="11" t="s">
        <v>87</v>
      </c>
      <c r="AW304" s="11" t="s">
        <v>41</v>
      </c>
      <c r="AX304" s="11" t="s">
        <v>78</v>
      </c>
      <c r="AY304" s="186" t="s">
        <v>132</v>
      </c>
    </row>
    <row r="305" spans="2:65" s="13" customFormat="1" ht="12" x14ac:dyDescent="0.3">
      <c r="B305" s="208"/>
      <c r="D305" s="178" t="s">
        <v>143</v>
      </c>
      <c r="E305" s="209" t="s">
        <v>3</v>
      </c>
      <c r="F305" s="210" t="s">
        <v>279</v>
      </c>
      <c r="H305" s="211">
        <v>80.792000000000002</v>
      </c>
      <c r="I305" s="212"/>
      <c r="L305" s="208"/>
      <c r="M305" s="213"/>
      <c r="N305" s="214"/>
      <c r="O305" s="214"/>
      <c r="P305" s="214"/>
      <c r="Q305" s="214"/>
      <c r="R305" s="214"/>
      <c r="S305" s="214"/>
      <c r="T305" s="215"/>
      <c r="AT305" s="216" t="s">
        <v>143</v>
      </c>
      <c r="AU305" s="216" t="s">
        <v>87</v>
      </c>
      <c r="AV305" s="13" t="s">
        <v>139</v>
      </c>
      <c r="AW305" s="13" t="s">
        <v>41</v>
      </c>
      <c r="AX305" s="13" t="s">
        <v>22</v>
      </c>
      <c r="AY305" s="216" t="s">
        <v>132</v>
      </c>
    </row>
    <row r="306" spans="2:65" s="1" customFormat="1" ht="22.5" customHeight="1" x14ac:dyDescent="0.3">
      <c r="B306" s="161"/>
      <c r="C306" s="162" t="s">
        <v>515</v>
      </c>
      <c r="D306" s="162" t="s">
        <v>134</v>
      </c>
      <c r="E306" s="163" t="s">
        <v>516</v>
      </c>
      <c r="F306" s="164" t="s">
        <v>517</v>
      </c>
      <c r="G306" s="165" t="s">
        <v>153</v>
      </c>
      <c r="H306" s="166">
        <v>36.216999999999999</v>
      </c>
      <c r="I306" s="167"/>
      <c r="J306" s="168">
        <f>ROUND(I306*H306,2)</f>
        <v>0</v>
      </c>
      <c r="K306" s="164" t="s">
        <v>138</v>
      </c>
      <c r="L306" s="34"/>
      <c r="M306" s="169" t="s">
        <v>3</v>
      </c>
      <c r="N306" s="170" t="s">
        <v>49</v>
      </c>
      <c r="O306" s="35"/>
      <c r="P306" s="171">
        <f>O306*H306</f>
        <v>0</v>
      </c>
      <c r="Q306" s="171">
        <v>1.16E-3</v>
      </c>
      <c r="R306" s="171">
        <f>Q306*H306</f>
        <v>4.2011719999999995E-2</v>
      </c>
      <c r="S306" s="171">
        <v>0</v>
      </c>
      <c r="T306" s="172">
        <f>S306*H306</f>
        <v>0</v>
      </c>
      <c r="AR306" s="17" t="s">
        <v>139</v>
      </c>
      <c r="AT306" s="17" t="s">
        <v>134</v>
      </c>
      <c r="AU306" s="17" t="s">
        <v>87</v>
      </c>
      <c r="AY306" s="17" t="s">
        <v>132</v>
      </c>
      <c r="BE306" s="173">
        <f>IF(N306="základní",J306,0)</f>
        <v>0</v>
      </c>
      <c r="BF306" s="173">
        <f>IF(N306="snížená",J306,0)</f>
        <v>0</v>
      </c>
      <c r="BG306" s="173">
        <f>IF(N306="zákl. přenesená",J306,0)</f>
        <v>0</v>
      </c>
      <c r="BH306" s="173">
        <f>IF(N306="sníž. přenesená",J306,0)</f>
        <v>0</v>
      </c>
      <c r="BI306" s="173">
        <f>IF(N306="nulová",J306,0)</f>
        <v>0</v>
      </c>
      <c r="BJ306" s="17" t="s">
        <v>22</v>
      </c>
      <c r="BK306" s="173">
        <f>ROUND(I306*H306,2)</f>
        <v>0</v>
      </c>
      <c r="BL306" s="17" t="s">
        <v>139</v>
      </c>
      <c r="BM306" s="17" t="s">
        <v>518</v>
      </c>
    </row>
    <row r="307" spans="2:65" s="11" customFormat="1" ht="12" x14ac:dyDescent="0.3">
      <c r="B307" s="177"/>
      <c r="D307" s="178" t="s">
        <v>143</v>
      </c>
      <c r="E307" s="179" t="s">
        <v>3</v>
      </c>
      <c r="F307" s="180" t="s">
        <v>472</v>
      </c>
      <c r="H307" s="181">
        <v>36.216999999999999</v>
      </c>
      <c r="I307" s="182"/>
      <c r="L307" s="177"/>
      <c r="M307" s="183"/>
      <c r="N307" s="184"/>
      <c r="O307" s="184"/>
      <c r="P307" s="184"/>
      <c r="Q307" s="184"/>
      <c r="R307" s="184"/>
      <c r="S307" s="184"/>
      <c r="T307" s="185"/>
      <c r="AT307" s="186" t="s">
        <v>143</v>
      </c>
      <c r="AU307" s="186" t="s">
        <v>87</v>
      </c>
      <c r="AV307" s="11" t="s">
        <v>87</v>
      </c>
      <c r="AW307" s="11" t="s">
        <v>41</v>
      </c>
      <c r="AX307" s="11" t="s">
        <v>22</v>
      </c>
      <c r="AY307" s="186" t="s">
        <v>132</v>
      </c>
    </row>
    <row r="308" spans="2:65" s="1" customFormat="1" ht="31.5" customHeight="1" x14ac:dyDescent="0.3">
      <c r="B308" s="161"/>
      <c r="C308" s="162" t="s">
        <v>519</v>
      </c>
      <c r="D308" s="162" t="s">
        <v>134</v>
      </c>
      <c r="E308" s="163" t="s">
        <v>520</v>
      </c>
      <c r="F308" s="164" t="s">
        <v>521</v>
      </c>
      <c r="G308" s="165" t="s">
        <v>165</v>
      </c>
      <c r="H308" s="166">
        <v>91.41</v>
      </c>
      <c r="I308" s="167"/>
      <c r="J308" s="168">
        <f>ROUND(I308*H308,2)</f>
        <v>0</v>
      </c>
      <c r="K308" s="164" t="s">
        <v>138</v>
      </c>
      <c r="L308" s="34"/>
      <c r="M308" s="169" t="s">
        <v>3</v>
      </c>
      <c r="N308" s="170" t="s">
        <v>49</v>
      </c>
      <c r="O308" s="35"/>
      <c r="P308" s="171">
        <f>O308*H308</f>
        <v>0</v>
      </c>
      <c r="Q308" s="171">
        <v>2.4000000000000001E-4</v>
      </c>
      <c r="R308" s="171">
        <f>Q308*H308</f>
        <v>2.19384E-2</v>
      </c>
      <c r="S308" s="171">
        <v>0</v>
      </c>
      <c r="T308" s="172">
        <f>S308*H308</f>
        <v>0</v>
      </c>
      <c r="AR308" s="17" t="s">
        <v>139</v>
      </c>
      <c r="AT308" s="17" t="s">
        <v>134</v>
      </c>
      <c r="AU308" s="17" t="s">
        <v>87</v>
      </c>
      <c r="AY308" s="17" t="s">
        <v>132</v>
      </c>
      <c r="BE308" s="173">
        <f>IF(N308="základní",J308,0)</f>
        <v>0</v>
      </c>
      <c r="BF308" s="173">
        <f>IF(N308="snížená",J308,0)</f>
        <v>0</v>
      </c>
      <c r="BG308" s="173">
        <f>IF(N308="zákl. přenesená",J308,0)</f>
        <v>0</v>
      </c>
      <c r="BH308" s="173">
        <f>IF(N308="sníž. přenesená",J308,0)</f>
        <v>0</v>
      </c>
      <c r="BI308" s="173">
        <f>IF(N308="nulová",J308,0)</f>
        <v>0</v>
      </c>
      <c r="BJ308" s="17" t="s">
        <v>22</v>
      </c>
      <c r="BK308" s="173">
        <f>ROUND(I308*H308,2)</f>
        <v>0</v>
      </c>
      <c r="BL308" s="17" t="s">
        <v>139</v>
      </c>
      <c r="BM308" s="17" t="s">
        <v>522</v>
      </c>
    </row>
    <row r="309" spans="2:65" s="1" customFormat="1" ht="72" x14ac:dyDescent="0.3">
      <c r="B309" s="34"/>
      <c r="D309" s="174" t="s">
        <v>141</v>
      </c>
      <c r="F309" s="175" t="s">
        <v>523</v>
      </c>
      <c r="I309" s="176"/>
      <c r="L309" s="34"/>
      <c r="M309" s="63"/>
      <c r="N309" s="35"/>
      <c r="O309" s="35"/>
      <c r="P309" s="35"/>
      <c r="Q309" s="35"/>
      <c r="R309" s="35"/>
      <c r="S309" s="35"/>
      <c r="T309" s="64"/>
      <c r="AT309" s="17" t="s">
        <v>141</v>
      </c>
      <c r="AU309" s="17" t="s">
        <v>87</v>
      </c>
    </row>
    <row r="310" spans="2:65" s="12" customFormat="1" ht="12" x14ac:dyDescent="0.3">
      <c r="B310" s="187"/>
      <c r="D310" s="174" t="s">
        <v>143</v>
      </c>
      <c r="E310" s="188" t="s">
        <v>3</v>
      </c>
      <c r="F310" s="189" t="s">
        <v>524</v>
      </c>
      <c r="H310" s="190" t="s">
        <v>3</v>
      </c>
      <c r="I310" s="191"/>
      <c r="L310" s="187"/>
      <c r="M310" s="192"/>
      <c r="N310" s="193"/>
      <c r="O310" s="193"/>
      <c r="P310" s="193"/>
      <c r="Q310" s="193"/>
      <c r="R310" s="193"/>
      <c r="S310" s="193"/>
      <c r="T310" s="194"/>
      <c r="AT310" s="190" t="s">
        <v>143</v>
      </c>
      <c r="AU310" s="190" t="s">
        <v>87</v>
      </c>
      <c r="AV310" s="12" t="s">
        <v>22</v>
      </c>
      <c r="AW310" s="12" t="s">
        <v>41</v>
      </c>
      <c r="AX310" s="12" t="s">
        <v>78</v>
      </c>
      <c r="AY310" s="190" t="s">
        <v>132</v>
      </c>
    </row>
    <row r="311" spans="2:65" s="11" customFormat="1" ht="12" x14ac:dyDescent="0.3">
      <c r="B311" s="177"/>
      <c r="D311" s="174" t="s">
        <v>143</v>
      </c>
      <c r="E311" s="186" t="s">
        <v>3</v>
      </c>
      <c r="F311" s="206" t="s">
        <v>525</v>
      </c>
      <c r="H311" s="207">
        <v>14.46</v>
      </c>
      <c r="I311" s="182"/>
      <c r="L311" s="177"/>
      <c r="M311" s="183"/>
      <c r="N311" s="184"/>
      <c r="O311" s="184"/>
      <c r="P311" s="184"/>
      <c r="Q311" s="184"/>
      <c r="R311" s="184"/>
      <c r="S311" s="184"/>
      <c r="T311" s="185"/>
      <c r="AT311" s="186" t="s">
        <v>143</v>
      </c>
      <c r="AU311" s="186" t="s">
        <v>87</v>
      </c>
      <c r="AV311" s="11" t="s">
        <v>87</v>
      </c>
      <c r="AW311" s="11" t="s">
        <v>41</v>
      </c>
      <c r="AX311" s="11" t="s">
        <v>78</v>
      </c>
      <c r="AY311" s="186" t="s">
        <v>132</v>
      </c>
    </row>
    <row r="312" spans="2:65" s="12" customFormat="1" ht="12" x14ac:dyDescent="0.3">
      <c r="B312" s="187"/>
      <c r="D312" s="174" t="s">
        <v>143</v>
      </c>
      <c r="E312" s="188" t="s">
        <v>3</v>
      </c>
      <c r="F312" s="189" t="s">
        <v>526</v>
      </c>
      <c r="H312" s="190" t="s">
        <v>3</v>
      </c>
      <c r="I312" s="191"/>
      <c r="L312" s="187"/>
      <c r="M312" s="192"/>
      <c r="N312" s="193"/>
      <c r="O312" s="193"/>
      <c r="P312" s="193"/>
      <c r="Q312" s="193"/>
      <c r="R312" s="193"/>
      <c r="S312" s="193"/>
      <c r="T312" s="194"/>
      <c r="AT312" s="190" t="s">
        <v>143</v>
      </c>
      <c r="AU312" s="190" t="s">
        <v>87</v>
      </c>
      <c r="AV312" s="12" t="s">
        <v>22</v>
      </c>
      <c r="AW312" s="12" t="s">
        <v>41</v>
      </c>
      <c r="AX312" s="12" t="s">
        <v>78</v>
      </c>
      <c r="AY312" s="190" t="s">
        <v>132</v>
      </c>
    </row>
    <row r="313" spans="2:65" s="11" customFormat="1" ht="12" x14ac:dyDescent="0.3">
      <c r="B313" s="177"/>
      <c r="D313" s="174" t="s">
        <v>143</v>
      </c>
      <c r="E313" s="186" t="s">
        <v>3</v>
      </c>
      <c r="F313" s="206" t="s">
        <v>527</v>
      </c>
      <c r="H313" s="207">
        <v>76.95</v>
      </c>
      <c r="I313" s="182"/>
      <c r="L313" s="177"/>
      <c r="M313" s="183"/>
      <c r="N313" s="184"/>
      <c r="O313" s="184"/>
      <c r="P313" s="184"/>
      <c r="Q313" s="184"/>
      <c r="R313" s="184"/>
      <c r="S313" s="184"/>
      <c r="T313" s="185"/>
      <c r="AT313" s="186" t="s">
        <v>143</v>
      </c>
      <c r="AU313" s="186" t="s">
        <v>87</v>
      </c>
      <c r="AV313" s="11" t="s">
        <v>87</v>
      </c>
      <c r="AW313" s="11" t="s">
        <v>41</v>
      </c>
      <c r="AX313" s="11" t="s">
        <v>78</v>
      </c>
      <c r="AY313" s="186" t="s">
        <v>132</v>
      </c>
    </row>
    <row r="314" spans="2:65" s="13" customFormat="1" ht="12" x14ac:dyDescent="0.3">
      <c r="B314" s="208"/>
      <c r="D314" s="178" t="s">
        <v>143</v>
      </c>
      <c r="E314" s="209" t="s">
        <v>3</v>
      </c>
      <c r="F314" s="210" t="s">
        <v>279</v>
      </c>
      <c r="H314" s="211">
        <v>91.41</v>
      </c>
      <c r="I314" s="212"/>
      <c r="L314" s="208"/>
      <c r="M314" s="213"/>
      <c r="N314" s="214"/>
      <c r="O314" s="214"/>
      <c r="P314" s="214"/>
      <c r="Q314" s="214"/>
      <c r="R314" s="214"/>
      <c r="S314" s="214"/>
      <c r="T314" s="215"/>
      <c r="AT314" s="216" t="s">
        <v>143</v>
      </c>
      <c r="AU314" s="216" t="s">
        <v>87</v>
      </c>
      <c r="AV314" s="13" t="s">
        <v>139</v>
      </c>
      <c r="AW314" s="13" t="s">
        <v>41</v>
      </c>
      <c r="AX314" s="13" t="s">
        <v>22</v>
      </c>
      <c r="AY314" s="216" t="s">
        <v>132</v>
      </c>
    </row>
    <row r="315" spans="2:65" s="1" customFormat="1" ht="31.5" customHeight="1" x14ac:dyDescent="0.3">
      <c r="B315" s="161"/>
      <c r="C315" s="162" t="s">
        <v>528</v>
      </c>
      <c r="D315" s="162" t="s">
        <v>134</v>
      </c>
      <c r="E315" s="163" t="s">
        <v>529</v>
      </c>
      <c r="F315" s="164" t="s">
        <v>530</v>
      </c>
      <c r="G315" s="165" t="s">
        <v>153</v>
      </c>
      <c r="H315" s="166">
        <v>36.216999999999999</v>
      </c>
      <c r="I315" s="167"/>
      <c r="J315" s="168">
        <f>ROUND(I315*H315,2)</f>
        <v>0</v>
      </c>
      <c r="K315" s="164" t="s">
        <v>138</v>
      </c>
      <c r="L315" s="34"/>
      <c r="M315" s="169" t="s">
        <v>3</v>
      </c>
      <c r="N315" s="170" t="s">
        <v>49</v>
      </c>
      <c r="O315" s="35"/>
      <c r="P315" s="171">
        <f>O315*H315</f>
        <v>0</v>
      </c>
      <c r="Q315" s="171">
        <v>2.5699999999999998E-3</v>
      </c>
      <c r="R315" s="171">
        <f>Q315*H315</f>
        <v>9.3077689999999991E-2</v>
      </c>
      <c r="S315" s="171">
        <v>0</v>
      </c>
      <c r="T315" s="172">
        <f>S315*H315</f>
        <v>0</v>
      </c>
      <c r="AR315" s="17" t="s">
        <v>139</v>
      </c>
      <c r="AT315" s="17" t="s">
        <v>134</v>
      </c>
      <c r="AU315" s="17" t="s">
        <v>87</v>
      </c>
      <c r="AY315" s="17" t="s">
        <v>132</v>
      </c>
      <c r="BE315" s="173">
        <f>IF(N315="základní",J315,0)</f>
        <v>0</v>
      </c>
      <c r="BF315" s="173">
        <f>IF(N315="snížená",J315,0)</f>
        <v>0</v>
      </c>
      <c r="BG315" s="173">
        <f>IF(N315="zákl. přenesená",J315,0)</f>
        <v>0</v>
      </c>
      <c r="BH315" s="173">
        <f>IF(N315="sníž. přenesená",J315,0)</f>
        <v>0</v>
      </c>
      <c r="BI315" s="173">
        <f>IF(N315="nulová",J315,0)</f>
        <v>0</v>
      </c>
      <c r="BJ315" s="17" t="s">
        <v>22</v>
      </c>
      <c r="BK315" s="173">
        <f>ROUND(I315*H315,2)</f>
        <v>0</v>
      </c>
      <c r="BL315" s="17" t="s">
        <v>139</v>
      </c>
      <c r="BM315" s="17" t="s">
        <v>531</v>
      </c>
    </row>
    <row r="316" spans="2:65" s="1" customFormat="1" ht="72" x14ac:dyDescent="0.3">
      <c r="B316" s="34"/>
      <c r="D316" s="174" t="s">
        <v>141</v>
      </c>
      <c r="F316" s="175" t="s">
        <v>532</v>
      </c>
      <c r="I316" s="176"/>
      <c r="L316" s="34"/>
      <c r="M316" s="63"/>
      <c r="N316" s="35"/>
      <c r="O316" s="35"/>
      <c r="P316" s="35"/>
      <c r="Q316" s="35"/>
      <c r="R316" s="35"/>
      <c r="S316" s="35"/>
      <c r="T316" s="64"/>
      <c r="AT316" s="17" t="s">
        <v>141</v>
      </c>
      <c r="AU316" s="17" t="s">
        <v>87</v>
      </c>
    </row>
    <row r="317" spans="2:65" s="12" customFormat="1" ht="12" x14ac:dyDescent="0.3">
      <c r="B317" s="187"/>
      <c r="D317" s="174" t="s">
        <v>143</v>
      </c>
      <c r="E317" s="188" t="s">
        <v>3</v>
      </c>
      <c r="F317" s="189" t="s">
        <v>533</v>
      </c>
      <c r="H317" s="190" t="s">
        <v>3</v>
      </c>
      <c r="I317" s="191"/>
      <c r="L317" s="187"/>
      <c r="M317" s="192"/>
      <c r="N317" s="193"/>
      <c r="O317" s="193"/>
      <c r="P317" s="193"/>
      <c r="Q317" s="193"/>
      <c r="R317" s="193"/>
      <c r="S317" s="193"/>
      <c r="T317" s="194"/>
      <c r="AT317" s="190" t="s">
        <v>143</v>
      </c>
      <c r="AU317" s="190" t="s">
        <v>87</v>
      </c>
      <c r="AV317" s="12" t="s">
        <v>22</v>
      </c>
      <c r="AW317" s="12" t="s">
        <v>41</v>
      </c>
      <c r="AX317" s="12" t="s">
        <v>78</v>
      </c>
      <c r="AY317" s="190" t="s">
        <v>132</v>
      </c>
    </row>
    <row r="318" spans="2:65" s="11" customFormat="1" ht="12" x14ac:dyDescent="0.3">
      <c r="B318" s="177"/>
      <c r="D318" s="178" t="s">
        <v>143</v>
      </c>
      <c r="E318" s="179" t="s">
        <v>3</v>
      </c>
      <c r="F318" s="180" t="s">
        <v>534</v>
      </c>
      <c r="H318" s="181">
        <v>36.216999999999999</v>
      </c>
      <c r="I318" s="182"/>
      <c r="L318" s="177"/>
      <c r="M318" s="183"/>
      <c r="N318" s="184"/>
      <c r="O318" s="184"/>
      <c r="P318" s="184"/>
      <c r="Q318" s="184"/>
      <c r="R318" s="184"/>
      <c r="S318" s="184"/>
      <c r="T318" s="185"/>
      <c r="AT318" s="186" t="s">
        <v>143</v>
      </c>
      <c r="AU318" s="186" t="s">
        <v>87</v>
      </c>
      <c r="AV318" s="11" t="s">
        <v>87</v>
      </c>
      <c r="AW318" s="11" t="s">
        <v>41</v>
      </c>
      <c r="AX318" s="11" t="s">
        <v>22</v>
      </c>
      <c r="AY318" s="186" t="s">
        <v>132</v>
      </c>
    </row>
    <row r="319" spans="2:65" s="1" customFormat="1" ht="31.5" customHeight="1" x14ac:dyDescent="0.3">
      <c r="B319" s="161"/>
      <c r="C319" s="162" t="s">
        <v>535</v>
      </c>
      <c r="D319" s="162" t="s">
        <v>134</v>
      </c>
      <c r="E319" s="163" t="s">
        <v>536</v>
      </c>
      <c r="F319" s="164" t="s">
        <v>537</v>
      </c>
      <c r="G319" s="165" t="s">
        <v>137</v>
      </c>
      <c r="H319" s="166">
        <v>906</v>
      </c>
      <c r="I319" s="167"/>
      <c r="J319" s="168">
        <f>ROUND(I319*H319,2)</f>
        <v>0</v>
      </c>
      <c r="K319" s="164" t="s">
        <v>138</v>
      </c>
      <c r="L319" s="34"/>
      <c r="M319" s="169" t="s">
        <v>3</v>
      </c>
      <c r="N319" s="170" t="s">
        <v>49</v>
      </c>
      <c r="O319" s="35"/>
      <c r="P319" s="171">
        <f>O319*H319</f>
        <v>0</v>
      </c>
      <c r="Q319" s="171">
        <v>5.5999999999999995E-4</v>
      </c>
      <c r="R319" s="171">
        <f>Q319*H319</f>
        <v>0.50735999999999992</v>
      </c>
      <c r="S319" s="171">
        <v>0</v>
      </c>
      <c r="T319" s="172">
        <f>S319*H319</f>
        <v>0</v>
      </c>
      <c r="AR319" s="17" t="s">
        <v>139</v>
      </c>
      <c r="AT319" s="17" t="s">
        <v>134</v>
      </c>
      <c r="AU319" s="17" t="s">
        <v>87</v>
      </c>
      <c r="AY319" s="17" t="s">
        <v>132</v>
      </c>
      <c r="BE319" s="173">
        <f>IF(N319="základní",J319,0)</f>
        <v>0</v>
      </c>
      <c r="BF319" s="173">
        <f>IF(N319="snížená",J319,0)</f>
        <v>0</v>
      </c>
      <c r="BG319" s="173">
        <f>IF(N319="zákl. přenesená",J319,0)</f>
        <v>0</v>
      </c>
      <c r="BH319" s="173">
        <f>IF(N319="sníž. přenesená",J319,0)</f>
        <v>0</v>
      </c>
      <c r="BI319" s="173">
        <f>IF(N319="nulová",J319,0)</f>
        <v>0</v>
      </c>
      <c r="BJ319" s="17" t="s">
        <v>22</v>
      </c>
      <c r="BK319" s="173">
        <f>ROUND(I319*H319,2)</f>
        <v>0</v>
      </c>
      <c r="BL319" s="17" t="s">
        <v>139</v>
      </c>
      <c r="BM319" s="17" t="s">
        <v>538</v>
      </c>
    </row>
    <row r="320" spans="2:65" s="1" customFormat="1" ht="48" x14ac:dyDescent="0.3">
      <c r="B320" s="34"/>
      <c r="D320" s="174" t="s">
        <v>141</v>
      </c>
      <c r="F320" s="175" t="s">
        <v>539</v>
      </c>
      <c r="I320" s="176"/>
      <c r="L320" s="34"/>
      <c r="M320" s="63"/>
      <c r="N320" s="35"/>
      <c r="O320" s="35"/>
      <c r="P320" s="35"/>
      <c r="Q320" s="35"/>
      <c r="R320" s="35"/>
      <c r="S320" s="35"/>
      <c r="T320" s="64"/>
      <c r="AT320" s="17" t="s">
        <v>141</v>
      </c>
      <c r="AU320" s="17" t="s">
        <v>87</v>
      </c>
    </row>
    <row r="321" spans="2:65" s="12" customFormat="1" ht="12" x14ac:dyDescent="0.3">
      <c r="B321" s="187"/>
      <c r="D321" s="174" t="s">
        <v>143</v>
      </c>
      <c r="E321" s="188" t="s">
        <v>3</v>
      </c>
      <c r="F321" s="189" t="s">
        <v>533</v>
      </c>
      <c r="H321" s="190" t="s">
        <v>3</v>
      </c>
      <c r="I321" s="191"/>
      <c r="L321" s="187"/>
      <c r="M321" s="192"/>
      <c r="N321" s="193"/>
      <c r="O321" s="193"/>
      <c r="P321" s="193"/>
      <c r="Q321" s="193"/>
      <c r="R321" s="193"/>
      <c r="S321" s="193"/>
      <c r="T321" s="194"/>
      <c r="AT321" s="190" t="s">
        <v>143</v>
      </c>
      <c r="AU321" s="190" t="s">
        <v>87</v>
      </c>
      <c r="AV321" s="12" t="s">
        <v>22</v>
      </c>
      <c r="AW321" s="12" t="s">
        <v>41</v>
      </c>
      <c r="AX321" s="12" t="s">
        <v>78</v>
      </c>
      <c r="AY321" s="190" t="s">
        <v>132</v>
      </c>
    </row>
    <row r="322" spans="2:65" s="11" customFormat="1" ht="12" x14ac:dyDescent="0.3">
      <c r="B322" s="177"/>
      <c r="D322" s="174" t="s">
        <v>143</v>
      </c>
      <c r="E322" s="186" t="s">
        <v>3</v>
      </c>
      <c r="F322" s="206" t="s">
        <v>540</v>
      </c>
      <c r="H322" s="207">
        <v>906</v>
      </c>
      <c r="I322" s="182"/>
      <c r="L322" s="177"/>
      <c r="M322" s="183"/>
      <c r="N322" s="184"/>
      <c r="O322" s="184"/>
      <c r="P322" s="184"/>
      <c r="Q322" s="184"/>
      <c r="R322" s="184"/>
      <c r="S322" s="184"/>
      <c r="T322" s="185"/>
      <c r="AT322" s="186" t="s">
        <v>143</v>
      </c>
      <c r="AU322" s="186" t="s">
        <v>87</v>
      </c>
      <c r="AV322" s="11" t="s">
        <v>87</v>
      </c>
      <c r="AW322" s="11" t="s">
        <v>41</v>
      </c>
      <c r="AX322" s="11" t="s">
        <v>22</v>
      </c>
      <c r="AY322" s="186" t="s">
        <v>132</v>
      </c>
    </row>
    <row r="323" spans="2:65" s="10" customFormat="1" ht="29.85" customHeight="1" x14ac:dyDescent="0.35">
      <c r="B323" s="147"/>
      <c r="D323" s="158" t="s">
        <v>77</v>
      </c>
      <c r="E323" s="159" t="s">
        <v>541</v>
      </c>
      <c r="F323" s="159" t="s">
        <v>542</v>
      </c>
      <c r="I323" s="150"/>
      <c r="J323" s="160">
        <f>BK323</f>
        <v>0</v>
      </c>
      <c r="L323" s="147"/>
      <c r="M323" s="152"/>
      <c r="N323" s="153"/>
      <c r="O323" s="153"/>
      <c r="P323" s="154">
        <f>SUM(P324:P325)</f>
        <v>0</v>
      </c>
      <c r="Q323" s="153"/>
      <c r="R323" s="154">
        <f>SUM(R324:R325)</f>
        <v>0</v>
      </c>
      <c r="S323" s="153"/>
      <c r="T323" s="155">
        <f>SUM(T324:T325)</f>
        <v>0</v>
      </c>
      <c r="AR323" s="148" t="s">
        <v>22</v>
      </c>
      <c r="AT323" s="156" t="s">
        <v>77</v>
      </c>
      <c r="AU323" s="156" t="s">
        <v>22</v>
      </c>
      <c r="AY323" s="148" t="s">
        <v>132</v>
      </c>
      <c r="BK323" s="157">
        <f>SUM(BK324:BK325)</f>
        <v>0</v>
      </c>
    </row>
    <row r="324" spans="2:65" s="1" customFormat="1" ht="31.5" customHeight="1" x14ac:dyDescent="0.3">
      <c r="B324" s="161"/>
      <c r="C324" s="162" t="s">
        <v>543</v>
      </c>
      <c r="D324" s="162" t="s">
        <v>134</v>
      </c>
      <c r="E324" s="163" t="s">
        <v>544</v>
      </c>
      <c r="F324" s="164" t="s">
        <v>545</v>
      </c>
      <c r="G324" s="165" t="s">
        <v>230</v>
      </c>
      <c r="H324" s="166">
        <v>19.773</v>
      </c>
      <c r="I324" s="167"/>
      <c r="J324" s="168">
        <f>ROUND(I324*H324,2)</f>
        <v>0</v>
      </c>
      <c r="K324" s="164" t="s">
        <v>138</v>
      </c>
      <c r="L324" s="34"/>
      <c r="M324" s="169" t="s">
        <v>3</v>
      </c>
      <c r="N324" s="170" t="s">
        <v>49</v>
      </c>
      <c r="O324" s="35"/>
      <c r="P324" s="171">
        <f>O324*H324</f>
        <v>0</v>
      </c>
      <c r="Q324" s="171">
        <v>0</v>
      </c>
      <c r="R324" s="171">
        <f>Q324*H324</f>
        <v>0</v>
      </c>
      <c r="S324" s="171">
        <v>0</v>
      </c>
      <c r="T324" s="172">
        <f>S324*H324</f>
        <v>0</v>
      </c>
      <c r="AR324" s="17" t="s">
        <v>139</v>
      </c>
      <c r="AT324" s="17" t="s">
        <v>134</v>
      </c>
      <c r="AU324" s="17" t="s">
        <v>87</v>
      </c>
      <c r="AY324" s="17" t="s">
        <v>132</v>
      </c>
      <c r="BE324" s="173">
        <f>IF(N324="základní",J324,0)</f>
        <v>0</v>
      </c>
      <c r="BF324" s="173">
        <f>IF(N324="snížená",J324,0)</f>
        <v>0</v>
      </c>
      <c r="BG324" s="173">
        <f>IF(N324="zákl. přenesená",J324,0)</f>
        <v>0</v>
      </c>
      <c r="BH324" s="173">
        <f>IF(N324="sníž. přenesená",J324,0)</f>
        <v>0</v>
      </c>
      <c r="BI324" s="173">
        <f>IF(N324="nulová",J324,0)</f>
        <v>0</v>
      </c>
      <c r="BJ324" s="17" t="s">
        <v>22</v>
      </c>
      <c r="BK324" s="173">
        <f>ROUND(I324*H324,2)</f>
        <v>0</v>
      </c>
      <c r="BL324" s="17" t="s">
        <v>139</v>
      </c>
      <c r="BM324" s="17" t="s">
        <v>546</v>
      </c>
    </row>
    <row r="325" spans="2:65" s="1" customFormat="1" ht="84" x14ac:dyDescent="0.3">
      <c r="B325" s="34"/>
      <c r="D325" s="174" t="s">
        <v>141</v>
      </c>
      <c r="F325" s="175" t="s">
        <v>547</v>
      </c>
      <c r="I325" s="176"/>
      <c r="L325" s="34"/>
      <c r="M325" s="63"/>
      <c r="N325" s="35"/>
      <c r="O325" s="35"/>
      <c r="P325" s="35"/>
      <c r="Q325" s="35"/>
      <c r="R325" s="35"/>
      <c r="S325" s="35"/>
      <c r="T325" s="64"/>
      <c r="AT325" s="17" t="s">
        <v>141</v>
      </c>
      <c r="AU325" s="17" t="s">
        <v>87</v>
      </c>
    </row>
    <row r="326" spans="2:65" s="10" customFormat="1" ht="37.35" customHeight="1" x14ac:dyDescent="0.35">
      <c r="B326" s="147"/>
      <c r="D326" s="148" t="s">
        <v>77</v>
      </c>
      <c r="E326" s="149" t="s">
        <v>548</v>
      </c>
      <c r="F326" s="149" t="s">
        <v>549</v>
      </c>
      <c r="I326" s="150"/>
      <c r="J326" s="151">
        <f>BK326</f>
        <v>0</v>
      </c>
      <c r="L326" s="147"/>
      <c r="M326" s="152"/>
      <c r="N326" s="153"/>
      <c r="O326" s="153"/>
      <c r="P326" s="154">
        <f>P327+P338+P341+P344</f>
        <v>0</v>
      </c>
      <c r="Q326" s="153"/>
      <c r="R326" s="154">
        <f>R327+R338+R341+R344</f>
        <v>0</v>
      </c>
      <c r="S326" s="153"/>
      <c r="T326" s="155">
        <f>T327+T338+T341+T344</f>
        <v>0</v>
      </c>
      <c r="AR326" s="148" t="s">
        <v>162</v>
      </c>
      <c r="AT326" s="156" t="s">
        <v>77</v>
      </c>
      <c r="AU326" s="156" t="s">
        <v>78</v>
      </c>
      <c r="AY326" s="148" t="s">
        <v>132</v>
      </c>
      <c r="BK326" s="157">
        <f>BK327+BK338+BK341+BK344</f>
        <v>0</v>
      </c>
    </row>
    <row r="327" spans="2:65" s="10" customFormat="1" ht="19.95" customHeight="1" x14ac:dyDescent="0.35">
      <c r="B327" s="147"/>
      <c r="D327" s="158" t="s">
        <v>77</v>
      </c>
      <c r="E327" s="159" t="s">
        <v>550</v>
      </c>
      <c r="F327" s="159" t="s">
        <v>551</v>
      </c>
      <c r="I327" s="150"/>
      <c r="J327" s="160">
        <f>BK327</f>
        <v>0</v>
      </c>
      <c r="L327" s="147"/>
      <c r="M327" s="152"/>
      <c r="N327" s="153"/>
      <c r="O327" s="153"/>
      <c r="P327" s="154">
        <f>SUM(P328:P337)</f>
        <v>0</v>
      </c>
      <c r="Q327" s="153"/>
      <c r="R327" s="154">
        <f>SUM(R328:R337)</f>
        <v>0</v>
      </c>
      <c r="S327" s="153"/>
      <c r="T327" s="155">
        <f>SUM(T328:T337)</f>
        <v>0</v>
      </c>
      <c r="AR327" s="148" t="s">
        <v>162</v>
      </c>
      <c r="AT327" s="156" t="s">
        <v>77</v>
      </c>
      <c r="AU327" s="156" t="s">
        <v>22</v>
      </c>
      <c r="AY327" s="148" t="s">
        <v>132</v>
      </c>
      <c r="BK327" s="157">
        <f>SUM(BK328:BK337)</f>
        <v>0</v>
      </c>
    </row>
    <row r="328" spans="2:65" s="1" customFormat="1" ht="22.5" customHeight="1" x14ac:dyDescent="0.3">
      <c r="B328" s="161"/>
      <c r="C328" s="162" t="s">
        <v>552</v>
      </c>
      <c r="D328" s="162" t="s">
        <v>134</v>
      </c>
      <c r="E328" s="163" t="s">
        <v>553</v>
      </c>
      <c r="F328" s="164" t="s">
        <v>554</v>
      </c>
      <c r="G328" s="165" t="s">
        <v>555</v>
      </c>
      <c r="H328" s="166">
        <v>1</v>
      </c>
      <c r="I328" s="167"/>
      <c r="J328" s="168">
        <f>ROUND(I328*H328,2)</f>
        <v>0</v>
      </c>
      <c r="K328" s="164" t="s">
        <v>138</v>
      </c>
      <c r="L328" s="34"/>
      <c r="M328" s="169" t="s">
        <v>3</v>
      </c>
      <c r="N328" s="170" t="s">
        <v>49</v>
      </c>
      <c r="O328" s="35"/>
      <c r="P328" s="171">
        <f>O328*H328</f>
        <v>0</v>
      </c>
      <c r="Q328" s="171">
        <v>0</v>
      </c>
      <c r="R328" s="171">
        <f>Q328*H328</f>
        <v>0</v>
      </c>
      <c r="S328" s="171">
        <v>0</v>
      </c>
      <c r="T328" s="172">
        <f>S328*H328</f>
        <v>0</v>
      </c>
      <c r="AR328" s="17" t="s">
        <v>556</v>
      </c>
      <c r="AT328" s="17" t="s">
        <v>134</v>
      </c>
      <c r="AU328" s="17" t="s">
        <v>87</v>
      </c>
      <c r="AY328" s="17" t="s">
        <v>132</v>
      </c>
      <c r="BE328" s="173">
        <f>IF(N328="základní",J328,0)</f>
        <v>0</v>
      </c>
      <c r="BF328" s="173">
        <f>IF(N328="snížená",J328,0)</f>
        <v>0</v>
      </c>
      <c r="BG328" s="173">
        <f>IF(N328="zákl. přenesená",J328,0)</f>
        <v>0</v>
      </c>
      <c r="BH328" s="173">
        <f>IF(N328="sníž. přenesená",J328,0)</f>
        <v>0</v>
      </c>
      <c r="BI328" s="173">
        <f>IF(N328="nulová",J328,0)</f>
        <v>0</v>
      </c>
      <c r="BJ328" s="17" t="s">
        <v>22</v>
      </c>
      <c r="BK328" s="173">
        <f>ROUND(I328*H328,2)</f>
        <v>0</v>
      </c>
      <c r="BL328" s="17" t="s">
        <v>556</v>
      </c>
      <c r="BM328" s="17" t="s">
        <v>557</v>
      </c>
    </row>
    <row r="329" spans="2:65" s="11" customFormat="1" ht="12" x14ac:dyDescent="0.3">
      <c r="B329" s="177"/>
      <c r="D329" s="178" t="s">
        <v>143</v>
      </c>
      <c r="E329" s="179" t="s">
        <v>3</v>
      </c>
      <c r="F329" s="180" t="s">
        <v>558</v>
      </c>
      <c r="H329" s="181">
        <v>1</v>
      </c>
      <c r="I329" s="182"/>
      <c r="L329" s="177"/>
      <c r="M329" s="183"/>
      <c r="N329" s="184"/>
      <c r="O329" s="184"/>
      <c r="P329" s="184"/>
      <c r="Q329" s="184"/>
      <c r="R329" s="184"/>
      <c r="S329" s="184"/>
      <c r="T329" s="185"/>
      <c r="AT329" s="186" t="s">
        <v>143</v>
      </c>
      <c r="AU329" s="186" t="s">
        <v>87</v>
      </c>
      <c r="AV329" s="11" t="s">
        <v>87</v>
      </c>
      <c r="AW329" s="11" t="s">
        <v>41</v>
      </c>
      <c r="AX329" s="11" t="s">
        <v>22</v>
      </c>
      <c r="AY329" s="186" t="s">
        <v>132</v>
      </c>
    </row>
    <row r="330" spans="2:65" s="1" customFormat="1" ht="31.5" customHeight="1" x14ac:dyDescent="0.3">
      <c r="B330" s="161"/>
      <c r="C330" s="162" t="s">
        <v>559</v>
      </c>
      <c r="D330" s="162" t="s">
        <v>134</v>
      </c>
      <c r="E330" s="163" t="s">
        <v>560</v>
      </c>
      <c r="F330" s="164" t="s">
        <v>561</v>
      </c>
      <c r="G330" s="165" t="s">
        <v>555</v>
      </c>
      <c r="H330" s="166">
        <v>1</v>
      </c>
      <c r="I330" s="167"/>
      <c r="J330" s="168">
        <f>ROUND(I330*H330,2)</f>
        <v>0</v>
      </c>
      <c r="K330" s="164" t="s">
        <v>138</v>
      </c>
      <c r="L330" s="34"/>
      <c r="M330" s="169" t="s">
        <v>3</v>
      </c>
      <c r="N330" s="170" t="s">
        <v>49</v>
      </c>
      <c r="O330" s="35"/>
      <c r="P330" s="171">
        <f>O330*H330</f>
        <v>0</v>
      </c>
      <c r="Q330" s="171">
        <v>0</v>
      </c>
      <c r="R330" s="171">
        <f>Q330*H330</f>
        <v>0</v>
      </c>
      <c r="S330" s="171">
        <v>0</v>
      </c>
      <c r="T330" s="172">
        <f>S330*H330</f>
        <v>0</v>
      </c>
      <c r="AR330" s="17" t="s">
        <v>556</v>
      </c>
      <c r="AT330" s="17" t="s">
        <v>134</v>
      </c>
      <c r="AU330" s="17" t="s">
        <v>87</v>
      </c>
      <c r="AY330" s="17" t="s">
        <v>132</v>
      </c>
      <c r="BE330" s="173">
        <f>IF(N330="základní",J330,0)</f>
        <v>0</v>
      </c>
      <c r="BF330" s="173">
        <f>IF(N330="snížená",J330,0)</f>
        <v>0</v>
      </c>
      <c r="BG330" s="173">
        <f>IF(N330="zákl. přenesená",J330,0)</f>
        <v>0</v>
      </c>
      <c r="BH330" s="173">
        <f>IF(N330="sníž. přenesená",J330,0)</f>
        <v>0</v>
      </c>
      <c r="BI330" s="173">
        <f>IF(N330="nulová",J330,0)</f>
        <v>0</v>
      </c>
      <c r="BJ330" s="17" t="s">
        <v>22</v>
      </c>
      <c r="BK330" s="173">
        <f>ROUND(I330*H330,2)</f>
        <v>0</v>
      </c>
      <c r="BL330" s="17" t="s">
        <v>556</v>
      </c>
      <c r="BM330" s="17" t="s">
        <v>562</v>
      </c>
    </row>
    <row r="331" spans="2:65" s="11" customFormat="1" ht="12" x14ac:dyDescent="0.3">
      <c r="B331" s="177"/>
      <c r="D331" s="178" t="s">
        <v>143</v>
      </c>
      <c r="E331" s="179" t="s">
        <v>3</v>
      </c>
      <c r="F331" s="180" t="s">
        <v>563</v>
      </c>
      <c r="H331" s="181">
        <v>1</v>
      </c>
      <c r="I331" s="182"/>
      <c r="L331" s="177"/>
      <c r="M331" s="183"/>
      <c r="N331" s="184"/>
      <c r="O331" s="184"/>
      <c r="P331" s="184"/>
      <c r="Q331" s="184"/>
      <c r="R331" s="184"/>
      <c r="S331" s="184"/>
      <c r="T331" s="185"/>
      <c r="AT331" s="186" t="s">
        <v>143</v>
      </c>
      <c r="AU331" s="186" t="s">
        <v>87</v>
      </c>
      <c r="AV331" s="11" t="s">
        <v>87</v>
      </c>
      <c r="AW331" s="11" t="s">
        <v>41</v>
      </c>
      <c r="AX331" s="11" t="s">
        <v>22</v>
      </c>
      <c r="AY331" s="186" t="s">
        <v>132</v>
      </c>
    </row>
    <row r="332" spans="2:65" s="1" customFormat="1" ht="31.5" customHeight="1" x14ac:dyDescent="0.3">
      <c r="B332" s="161"/>
      <c r="C332" s="162" t="s">
        <v>564</v>
      </c>
      <c r="D332" s="162" t="s">
        <v>134</v>
      </c>
      <c r="E332" s="163" t="s">
        <v>565</v>
      </c>
      <c r="F332" s="164" t="s">
        <v>561</v>
      </c>
      <c r="G332" s="165" t="s">
        <v>555</v>
      </c>
      <c r="H332" s="166">
        <v>1</v>
      </c>
      <c r="I332" s="167"/>
      <c r="J332" s="168">
        <f>ROUND(I332*H332,2)</f>
        <v>0</v>
      </c>
      <c r="K332" s="164" t="s">
        <v>3</v>
      </c>
      <c r="L332" s="34"/>
      <c r="M332" s="169" t="s">
        <v>3</v>
      </c>
      <c r="N332" s="170" t="s">
        <v>49</v>
      </c>
      <c r="O332" s="35"/>
      <c r="P332" s="171">
        <f>O332*H332</f>
        <v>0</v>
      </c>
      <c r="Q332" s="171">
        <v>0</v>
      </c>
      <c r="R332" s="171">
        <f>Q332*H332</f>
        <v>0</v>
      </c>
      <c r="S332" s="171">
        <v>0</v>
      </c>
      <c r="T332" s="172">
        <f>S332*H332</f>
        <v>0</v>
      </c>
      <c r="AR332" s="17" t="s">
        <v>556</v>
      </c>
      <c r="AT332" s="17" t="s">
        <v>134</v>
      </c>
      <c r="AU332" s="17" t="s">
        <v>87</v>
      </c>
      <c r="AY332" s="17" t="s">
        <v>132</v>
      </c>
      <c r="BE332" s="173">
        <f>IF(N332="základní",J332,0)</f>
        <v>0</v>
      </c>
      <c r="BF332" s="173">
        <f>IF(N332="snížená",J332,0)</f>
        <v>0</v>
      </c>
      <c r="BG332" s="173">
        <f>IF(N332="zákl. přenesená",J332,0)</f>
        <v>0</v>
      </c>
      <c r="BH332" s="173">
        <f>IF(N332="sníž. přenesená",J332,0)</f>
        <v>0</v>
      </c>
      <c r="BI332" s="173">
        <f>IF(N332="nulová",J332,0)</f>
        <v>0</v>
      </c>
      <c r="BJ332" s="17" t="s">
        <v>22</v>
      </c>
      <c r="BK332" s="173">
        <f>ROUND(I332*H332,2)</f>
        <v>0</v>
      </c>
      <c r="BL332" s="17" t="s">
        <v>556</v>
      </c>
      <c r="BM332" s="17" t="s">
        <v>566</v>
      </c>
    </row>
    <row r="333" spans="2:65" s="11" customFormat="1" ht="12" x14ac:dyDescent="0.3">
      <c r="B333" s="177"/>
      <c r="D333" s="178" t="s">
        <v>143</v>
      </c>
      <c r="E333" s="179" t="s">
        <v>3</v>
      </c>
      <c r="F333" s="180" t="s">
        <v>567</v>
      </c>
      <c r="H333" s="181">
        <v>1</v>
      </c>
      <c r="I333" s="182"/>
      <c r="L333" s="177"/>
      <c r="M333" s="183"/>
      <c r="N333" s="184"/>
      <c r="O333" s="184"/>
      <c r="P333" s="184"/>
      <c r="Q333" s="184"/>
      <c r="R333" s="184"/>
      <c r="S333" s="184"/>
      <c r="T333" s="185"/>
      <c r="AT333" s="186" t="s">
        <v>143</v>
      </c>
      <c r="AU333" s="186" t="s">
        <v>87</v>
      </c>
      <c r="AV333" s="11" t="s">
        <v>87</v>
      </c>
      <c r="AW333" s="11" t="s">
        <v>41</v>
      </c>
      <c r="AX333" s="11" t="s">
        <v>22</v>
      </c>
      <c r="AY333" s="186" t="s">
        <v>132</v>
      </c>
    </row>
    <row r="334" spans="2:65" s="1" customFormat="1" ht="31.5" customHeight="1" x14ac:dyDescent="0.3">
      <c r="B334" s="161"/>
      <c r="C334" s="162" t="s">
        <v>568</v>
      </c>
      <c r="D334" s="162" t="s">
        <v>134</v>
      </c>
      <c r="E334" s="163" t="s">
        <v>569</v>
      </c>
      <c r="F334" s="164" t="s">
        <v>570</v>
      </c>
      <c r="G334" s="165" t="s">
        <v>555</v>
      </c>
      <c r="H334" s="166">
        <v>1</v>
      </c>
      <c r="I334" s="167"/>
      <c r="J334" s="168">
        <f>ROUND(I334*H334,2)</f>
        <v>0</v>
      </c>
      <c r="K334" s="164" t="s">
        <v>138</v>
      </c>
      <c r="L334" s="34"/>
      <c r="M334" s="169" t="s">
        <v>3</v>
      </c>
      <c r="N334" s="170" t="s">
        <v>49</v>
      </c>
      <c r="O334" s="35"/>
      <c r="P334" s="171">
        <f>O334*H334</f>
        <v>0</v>
      </c>
      <c r="Q334" s="171">
        <v>0</v>
      </c>
      <c r="R334" s="171">
        <f>Q334*H334</f>
        <v>0</v>
      </c>
      <c r="S334" s="171">
        <v>0</v>
      </c>
      <c r="T334" s="172">
        <f>S334*H334</f>
        <v>0</v>
      </c>
      <c r="AR334" s="17" t="s">
        <v>556</v>
      </c>
      <c r="AT334" s="17" t="s">
        <v>134</v>
      </c>
      <c r="AU334" s="17" t="s">
        <v>87</v>
      </c>
      <c r="AY334" s="17" t="s">
        <v>132</v>
      </c>
      <c r="BE334" s="173">
        <f>IF(N334="základní",J334,0)</f>
        <v>0</v>
      </c>
      <c r="BF334" s="173">
        <f>IF(N334="snížená",J334,0)</f>
        <v>0</v>
      </c>
      <c r="BG334" s="173">
        <f>IF(N334="zákl. přenesená",J334,0)</f>
        <v>0</v>
      </c>
      <c r="BH334" s="173">
        <f>IF(N334="sníž. přenesená",J334,0)</f>
        <v>0</v>
      </c>
      <c r="BI334" s="173">
        <f>IF(N334="nulová",J334,0)</f>
        <v>0</v>
      </c>
      <c r="BJ334" s="17" t="s">
        <v>22</v>
      </c>
      <c r="BK334" s="173">
        <f>ROUND(I334*H334,2)</f>
        <v>0</v>
      </c>
      <c r="BL334" s="17" t="s">
        <v>556</v>
      </c>
      <c r="BM334" s="17" t="s">
        <v>571</v>
      </c>
    </row>
    <row r="335" spans="2:65" s="11" customFormat="1" ht="12" x14ac:dyDescent="0.3">
      <c r="B335" s="177"/>
      <c r="D335" s="178" t="s">
        <v>143</v>
      </c>
      <c r="E335" s="179" t="s">
        <v>3</v>
      </c>
      <c r="F335" s="180" t="s">
        <v>572</v>
      </c>
      <c r="H335" s="181">
        <v>1</v>
      </c>
      <c r="I335" s="182"/>
      <c r="L335" s="177"/>
      <c r="M335" s="183"/>
      <c r="N335" s="184"/>
      <c r="O335" s="184"/>
      <c r="P335" s="184"/>
      <c r="Q335" s="184"/>
      <c r="R335" s="184"/>
      <c r="S335" s="184"/>
      <c r="T335" s="185"/>
      <c r="AT335" s="186" t="s">
        <v>143</v>
      </c>
      <c r="AU335" s="186" t="s">
        <v>87</v>
      </c>
      <c r="AV335" s="11" t="s">
        <v>87</v>
      </c>
      <c r="AW335" s="11" t="s">
        <v>41</v>
      </c>
      <c r="AX335" s="11" t="s">
        <v>22</v>
      </c>
      <c r="AY335" s="186" t="s">
        <v>132</v>
      </c>
    </row>
    <row r="336" spans="2:65" s="1" customFormat="1" ht="31.5" customHeight="1" x14ac:dyDescent="0.3">
      <c r="B336" s="161"/>
      <c r="C336" s="162" t="s">
        <v>573</v>
      </c>
      <c r="D336" s="162" t="s">
        <v>134</v>
      </c>
      <c r="E336" s="163" t="s">
        <v>574</v>
      </c>
      <c r="F336" s="164" t="s">
        <v>575</v>
      </c>
      <c r="G336" s="165" t="s">
        <v>555</v>
      </c>
      <c r="H336" s="166">
        <v>1</v>
      </c>
      <c r="I336" s="167"/>
      <c r="J336" s="168">
        <f>ROUND(I336*H336,2)</f>
        <v>0</v>
      </c>
      <c r="K336" s="164" t="s">
        <v>138</v>
      </c>
      <c r="L336" s="34"/>
      <c r="M336" s="169" t="s">
        <v>3</v>
      </c>
      <c r="N336" s="170" t="s">
        <v>49</v>
      </c>
      <c r="O336" s="35"/>
      <c r="P336" s="171">
        <f>O336*H336</f>
        <v>0</v>
      </c>
      <c r="Q336" s="171">
        <v>0</v>
      </c>
      <c r="R336" s="171">
        <f>Q336*H336</f>
        <v>0</v>
      </c>
      <c r="S336" s="171">
        <v>0</v>
      </c>
      <c r="T336" s="172">
        <f>S336*H336</f>
        <v>0</v>
      </c>
      <c r="AR336" s="17" t="s">
        <v>556</v>
      </c>
      <c r="AT336" s="17" t="s">
        <v>134</v>
      </c>
      <c r="AU336" s="17" t="s">
        <v>87</v>
      </c>
      <c r="AY336" s="17" t="s">
        <v>132</v>
      </c>
      <c r="BE336" s="173">
        <f>IF(N336="základní",J336,0)</f>
        <v>0</v>
      </c>
      <c r="BF336" s="173">
        <f>IF(N336="snížená",J336,0)</f>
        <v>0</v>
      </c>
      <c r="BG336" s="173">
        <f>IF(N336="zákl. přenesená",J336,0)</f>
        <v>0</v>
      </c>
      <c r="BH336" s="173">
        <f>IF(N336="sníž. přenesená",J336,0)</f>
        <v>0</v>
      </c>
      <c r="BI336" s="173">
        <f>IF(N336="nulová",J336,0)</f>
        <v>0</v>
      </c>
      <c r="BJ336" s="17" t="s">
        <v>22</v>
      </c>
      <c r="BK336" s="173">
        <f>ROUND(I336*H336,2)</f>
        <v>0</v>
      </c>
      <c r="BL336" s="17" t="s">
        <v>556</v>
      </c>
      <c r="BM336" s="17" t="s">
        <v>576</v>
      </c>
    </row>
    <row r="337" spans="2:65" s="11" customFormat="1" ht="12" x14ac:dyDescent="0.3">
      <c r="B337" s="177"/>
      <c r="D337" s="174" t="s">
        <v>143</v>
      </c>
      <c r="E337" s="186" t="s">
        <v>3</v>
      </c>
      <c r="F337" s="206" t="s">
        <v>577</v>
      </c>
      <c r="H337" s="207">
        <v>1</v>
      </c>
      <c r="I337" s="182"/>
      <c r="L337" s="177"/>
      <c r="M337" s="183"/>
      <c r="N337" s="184"/>
      <c r="O337" s="184"/>
      <c r="P337" s="184"/>
      <c r="Q337" s="184"/>
      <c r="R337" s="184"/>
      <c r="S337" s="184"/>
      <c r="T337" s="185"/>
      <c r="AT337" s="186" t="s">
        <v>143</v>
      </c>
      <c r="AU337" s="186" t="s">
        <v>87</v>
      </c>
      <c r="AV337" s="11" t="s">
        <v>87</v>
      </c>
      <c r="AW337" s="11" t="s">
        <v>41</v>
      </c>
      <c r="AX337" s="11" t="s">
        <v>22</v>
      </c>
      <c r="AY337" s="186" t="s">
        <v>132</v>
      </c>
    </row>
    <row r="338" spans="2:65" s="10" customFormat="1" ht="29.85" customHeight="1" x14ac:dyDescent="0.35">
      <c r="B338" s="147"/>
      <c r="D338" s="158" t="s">
        <v>77</v>
      </c>
      <c r="E338" s="159" t="s">
        <v>578</v>
      </c>
      <c r="F338" s="159" t="s">
        <v>579</v>
      </c>
      <c r="I338" s="150"/>
      <c r="J338" s="160">
        <f>BK338</f>
        <v>0</v>
      </c>
      <c r="L338" s="147"/>
      <c r="M338" s="152"/>
      <c r="N338" s="153"/>
      <c r="O338" s="153"/>
      <c r="P338" s="154">
        <f>SUM(P339:P340)</f>
        <v>0</v>
      </c>
      <c r="Q338" s="153"/>
      <c r="R338" s="154">
        <f>SUM(R339:R340)</f>
        <v>0</v>
      </c>
      <c r="S338" s="153"/>
      <c r="T338" s="155">
        <f>SUM(T339:T340)</f>
        <v>0</v>
      </c>
      <c r="AR338" s="148" t="s">
        <v>162</v>
      </c>
      <c r="AT338" s="156" t="s">
        <v>77</v>
      </c>
      <c r="AU338" s="156" t="s">
        <v>22</v>
      </c>
      <c r="AY338" s="148" t="s">
        <v>132</v>
      </c>
      <c r="BK338" s="157">
        <f>SUM(BK339:BK340)</f>
        <v>0</v>
      </c>
    </row>
    <row r="339" spans="2:65" s="1" customFormat="1" ht="22.5" customHeight="1" x14ac:dyDescent="0.3">
      <c r="B339" s="161"/>
      <c r="C339" s="162" t="s">
        <v>580</v>
      </c>
      <c r="D339" s="162" t="s">
        <v>134</v>
      </c>
      <c r="E339" s="163" t="s">
        <v>581</v>
      </c>
      <c r="F339" s="164" t="s">
        <v>582</v>
      </c>
      <c r="G339" s="165" t="s">
        <v>555</v>
      </c>
      <c r="H339" s="166">
        <v>1</v>
      </c>
      <c r="I339" s="167"/>
      <c r="J339" s="168">
        <f>ROUND(I339*H339,2)</f>
        <v>0</v>
      </c>
      <c r="K339" s="164" t="s">
        <v>138</v>
      </c>
      <c r="L339" s="34"/>
      <c r="M339" s="169" t="s">
        <v>3</v>
      </c>
      <c r="N339" s="170" t="s">
        <v>49</v>
      </c>
      <c r="O339" s="35"/>
      <c r="P339" s="171">
        <f>O339*H339</f>
        <v>0</v>
      </c>
      <c r="Q339" s="171">
        <v>0</v>
      </c>
      <c r="R339" s="171">
        <f>Q339*H339</f>
        <v>0</v>
      </c>
      <c r="S339" s="171">
        <v>0</v>
      </c>
      <c r="T339" s="172">
        <f>S339*H339</f>
        <v>0</v>
      </c>
      <c r="AR339" s="17" t="s">
        <v>556</v>
      </c>
      <c r="AT339" s="17" t="s">
        <v>134</v>
      </c>
      <c r="AU339" s="17" t="s">
        <v>87</v>
      </c>
      <c r="AY339" s="17" t="s">
        <v>132</v>
      </c>
      <c r="BE339" s="173">
        <f>IF(N339="základní",J339,0)</f>
        <v>0</v>
      </c>
      <c r="BF339" s="173">
        <f>IF(N339="snížená",J339,0)</f>
        <v>0</v>
      </c>
      <c r="BG339" s="173">
        <f>IF(N339="zákl. přenesená",J339,0)</f>
        <v>0</v>
      </c>
      <c r="BH339" s="173">
        <f>IF(N339="sníž. přenesená",J339,0)</f>
        <v>0</v>
      </c>
      <c r="BI339" s="173">
        <f>IF(N339="nulová",J339,0)</f>
        <v>0</v>
      </c>
      <c r="BJ339" s="17" t="s">
        <v>22</v>
      </c>
      <c r="BK339" s="173">
        <f>ROUND(I339*H339,2)</f>
        <v>0</v>
      </c>
      <c r="BL339" s="17" t="s">
        <v>556</v>
      </c>
      <c r="BM339" s="17" t="s">
        <v>583</v>
      </c>
    </row>
    <row r="340" spans="2:65" s="11" customFormat="1" ht="12" x14ac:dyDescent="0.3">
      <c r="B340" s="177"/>
      <c r="D340" s="174" t="s">
        <v>143</v>
      </c>
      <c r="E340" s="186" t="s">
        <v>3</v>
      </c>
      <c r="F340" s="206" t="s">
        <v>584</v>
      </c>
      <c r="H340" s="207">
        <v>1</v>
      </c>
      <c r="I340" s="182"/>
      <c r="L340" s="177"/>
      <c r="M340" s="183"/>
      <c r="N340" s="184"/>
      <c r="O340" s="184"/>
      <c r="P340" s="184"/>
      <c r="Q340" s="184"/>
      <c r="R340" s="184"/>
      <c r="S340" s="184"/>
      <c r="T340" s="185"/>
      <c r="AT340" s="186" t="s">
        <v>143</v>
      </c>
      <c r="AU340" s="186" t="s">
        <v>87</v>
      </c>
      <c r="AV340" s="11" t="s">
        <v>87</v>
      </c>
      <c r="AW340" s="11" t="s">
        <v>41</v>
      </c>
      <c r="AX340" s="11" t="s">
        <v>22</v>
      </c>
      <c r="AY340" s="186" t="s">
        <v>132</v>
      </c>
    </row>
    <row r="341" spans="2:65" s="10" customFormat="1" ht="29.85" customHeight="1" x14ac:dyDescent="0.35">
      <c r="B341" s="147"/>
      <c r="D341" s="158" t="s">
        <v>77</v>
      </c>
      <c r="E341" s="159" t="s">
        <v>585</v>
      </c>
      <c r="F341" s="159" t="s">
        <v>586</v>
      </c>
      <c r="I341" s="150"/>
      <c r="J341" s="160">
        <f>BK341</f>
        <v>0</v>
      </c>
      <c r="L341" s="147"/>
      <c r="M341" s="152"/>
      <c r="N341" s="153"/>
      <c r="O341" s="153"/>
      <c r="P341" s="154">
        <f>SUM(P342:P343)</f>
        <v>0</v>
      </c>
      <c r="Q341" s="153"/>
      <c r="R341" s="154">
        <f>SUM(R342:R343)</f>
        <v>0</v>
      </c>
      <c r="S341" s="153"/>
      <c r="T341" s="155">
        <f>SUM(T342:T343)</f>
        <v>0</v>
      </c>
      <c r="AR341" s="148" t="s">
        <v>162</v>
      </c>
      <c r="AT341" s="156" t="s">
        <v>77</v>
      </c>
      <c r="AU341" s="156" t="s">
        <v>22</v>
      </c>
      <c r="AY341" s="148" t="s">
        <v>132</v>
      </c>
      <c r="BK341" s="157">
        <f>SUM(BK342:BK343)</f>
        <v>0</v>
      </c>
    </row>
    <row r="342" spans="2:65" s="1" customFormat="1" ht="22.5" customHeight="1" x14ac:dyDescent="0.3">
      <c r="B342" s="161"/>
      <c r="C342" s="162" t="s">
        <v>587</v>
      </c>
      <c r="D342" s="162" t="s">
        <v>134</v>
      </c>
      <c r="E342" s="163" t="s">
        <v>588</v>
      </c>
      <c r="F342" s="164" t="s">
        <v>589</v>
      </c>
      <c r="G342" s="165" t="s">
        <v>555</v>
      </c>
      <c r="H342" s="166">
        <v>1</v>
      </c>
      <c r="I342" s="167"/>
      <c r="J342" s="168">
        <f>ROUND(I342*H342,2)</f>
        <v>0</v>
      </c>
      <c r="K342" s="164" t="s">
        <v>138</v>
      </c>
      <c r="L342" s="34"/>
      <c r="M342" s="169" t="s">
        <v>3</v>
      </c>
      <c r="N342" s="170" t="s">
        <v>49</v>
      </c>
      <c r="O342" s="35"/>
      <c r="P342" s="171">
        <f>O342*H342</f>
        <v>0</v>
      </c>
      <c r="Q342" s="171">
        <v>0</v>
      </c>
      <c r="R342" s="171">
        <f>Q342*H342</f>
        <v>0</v>
      </c>
      <c r="S342" s="171">
        <v>0</v>
      </c>
      <c r="T342" s="172">
        <f>S342*H342</f>
        <v>0</v>
      </c>
      <c r="AR342" s="17" t="s">
        <v>556</v>
      </c>
      <c r="AT342" s="17" t="s">
        <v>134</v>
      </c>
      <c r="AU342" s="17" t="s">
        <v>87</v>
      </c>
      <c r="AY342" s="17" t="s">
        <v>132</v>
      </c>
      <c r="BE342" s="173">
        <f>IF(N342="základní",J342,0)</f>
        <v>0</v>
      </c>
      <c r="BF342" s="173">
        <f>IF(N342="snížená",J342,0)</f>
        <v>0</v>
      </c>
      <c r="BG342" s="173">
        <f>IF(N342="zákl. přenesená",J342,0)</f>
        <v>0</v>
      </c>
      <c r="BH342" s="173">
        <f>IF(N342="sníž. přenesená",J342,0)</f>
        <v>0</v>
      </c>
      <c r="BI342" s="173">
        <f>IF(N342="nulová",J342,0)</f>
        <v>0</v>
      </c>
      <c r="BJ342" s="17" t="s">
        <v>22</v>
      </c>
      <c r="BK342" s="173">
        <f>ROUND(I342*H342,2)</f>
        <v>0</v>
      </c>
      <c r="BL342" s="17" t="s">
        <v>556</v>
      </c>
      <c r="BM342" s="17" t="s">
        <v>590</v>
      </c>
    </row>
    <row r="343" spans="2:65" s="11" customFormat="1" ht="12" x14ac:dyDescent="0.3">
      <c r="B343" s="177"/>
      <c r="D343" s="174" t="s">
        <v>143</v>
      </c>
      <c r="E343" s="186" t="s">
        <v>3</v>
      </c>
      <c r="F343" s="206" t="s">
        <v>591</v>
      </c>
      <c r="H343" s="207">
        <v>1</v>
      </c>
      <c r="I343" s="182"/>
      <c r="L343" s="177"/>
      <c r="M343" s="183"/>
      <c r="N343" s="184"/>
      <c r="O343" s="184"/>
      <c r="P343" s="184"/>
      <c r="Q343" s="184"/>
      <c r="R343" s="184"/>
      <c r="S343" s="184"/>
      <c r="T343" s="185"/>
      <c r="AT343" s="186" t="s">
        <v>143</v>
      </c>
      <c r="AU343" s="186" t="s">
        <v>87</v>
      </c>
      <c r="AV343" s="11" t="s">
        <v>87</v>
      </c>
      <c r="AW343" s="11" t="s">
        <v>41</v>
      </c>
      <c r="AX343" s="11" t="s">
        <v>22</v>
      </c>
      <c r="AY343" s="186" t="s">
        <v>132</v>
      </c>
    </row>
    <row r="344" spans="2:65" s="10" customFormat="1" ht="29.85" customHeight="1" x14ac:dyDescent="0.35">
      <c r="B344" s="147"/>
      <c r="D344" s="158" t="s">
        <v>77</v>
      </c>
      <c r="E344" s="159" t="s">
        <v>592</v>
      </c>
      <c r="F344" s="159" t="s">
        <v>593</v>
      </c>
      <c r="I344" s="150"/>
      <c r="J344" s="160">
        <f>BK344</f>
        <v>0</v>
      </c>
      <c r="L344" s="147"/>
      <c r="M344" s="152"/>
      <c r="N344" s="153"/>
      <c r="O344" s="153"/>
      <c r="P344" s="154">
        <f>SUM(P345:P346)</f>
        <v>0</v>
      </c>
      <c r="Q344" s="153"/>
      <c r="R344" s="154">
        <f>SUM(R345:R346)</f>
        <v>0</v>
      </c>
      <c r="S344" s="153"/>
      <c r="T344" s="155">
        <f>SUM(T345:T346)</f>
        <v>0</v>
      </c>
      <c r="AR344" s="148" t="s">
        <v>162</v>
      </c>
      <c r="AT344" s="156" t="s">
        <v>77</v>
      </c>
      <c r="AU344" s="156" t="s">
        <v>22</v>
      </c>
      <c r="AY344" s="148" t="s">
        <v>132</v>
      </c>
      <c r="BK344" s="157">
        <f>SUM(BK345:BK346)</f>
        <v>0</v>
      </c>
    </row>
    <row r="345" spans="2:65" s="1" customFormat="1" ht="22.5" customHeight="1" x14ac:dyDescent="0.3">
      <c r="B345" s="161"/>
      <c r="C345" s="162" t="s">
        <v>594</v>
      </c>
      <c r="D345" s="162" t="s">
        <v>134</v>
      </c>
      <c r="E345" s="163" t="s">
        <v>595</v>
      </c>
      <c r="F345" s="164" t="s">
        <v>596</v>
      </c>
      <c r="G345" s="165" t="s">
        <v>555</v>
      </c>
      <c r="H345" s="166">
        <v>1</v>
      </c>
      <c r="I345" s="167"/>
      <c r="J345" s="168">
        <f>ROUND(I345*H345,2)</f>
        <v>0</v>
      </c>
      <c r="K345" s="164" t="s">
        <v>138</v>
      </c>
      <c r="L345" s="34"/>
      <c r="M345" s="169" t="s">
        <v>3</v>
      </c>
      <c r="N345" s="170" t="s">
        <v>49</v>
      </c>
      <c r="O345" s="35"/>
      <c r="P345" s="171">
        <f>O345*H345</f>
        <v>0</v>
      </c>
      <c r="Q345" s="171">
        <v>0</v>
      </c>
      <c r="R345" s="171">
        <f>Q345*H345</f>
        <v>0</v>
      </c>
      <c r="S345" s="171">
        <v>0</v>
      </c>
      <c r="T345" s="172">
        <f>S345*H345</f>
        <v>0</v>
      </c>
      <c r="AR345" s="17" t="s">
        <v>556</v>
      </c>
      <c r="AT345" s="17" t="s">
        <v>134</v>
      </c>
      <c r="AU345" s="17" t="s">
        <v>87</v>
      </c>
      <c r="AY345" s="17" t="s">
        <v>132</v>
      </c>
      <c r="BE345" s="173">
        <f>IF(N345="základní",J345,0)</f>
        <v>0</v>
      </c>
      <c r="BF345" s="173">
        <f>IF(N345="snížená",J345,0)</f>
        <v>0</v>
      </c>
      <c r="BG345" s="173">
        <f>IF(N345="zákl. přenesená",J345,0)</f>
        <v>0</v>
      </c>
      <c r="BH345" s="173">
        <f>IF(N345="sníž. přenesená",J345,0)</f>
        <v>0</v>
      </c>
      <c r="BI345" s="173">
        <f>IF(N345="nulová",J345,0)</f>
        <v>0</v>
      </c>
      <c r="BJ345" s="17" t="s">
        <v>22</v>
      </c>
      <c r="BK345" s="173">
        <f>ROUND(I345*H345,2)</f>
        <v>0</v>
      </c>
      <c r="BL345" s="17" t="s">
        <v>556</v>
      </c>
      <c r="BM345" s="17" t="s">
        <v>597</v>
      </c>
    </row>
    <row r="346" spans="2:65" s="11" customFormat="1" ht="12" x14ac:dyDescent="0.3">
      <c r="B346" s="177"/>
      <c r="D346" s="174" t="s">
        <v>143</v>
      </c>
      <c r="E346" s="186" t="s">
        <v>3</v>
      </c>
      <c r="F346" s="206" t="s">
        <v>598</v>
      </c>
      <c r="H346" s="207">
        <v>1</v>
      </c>
      <c r="I346" s="182"/>
      <c r="L346" s="177"/>
      <c r="M346" s="219"/>
      <c r="N346" s="220"/>
      <c r="O346" s="220"/>
      <c r="P346" s="220"/>
      <c r="Q346" s="220"/>
      <c r="R346" s="220"/>
      <c r="S346" s="220"/>
      <c r="T346" s="221"/>
      <c r="AT346" s="186" t="s">
        <v>143</v>
      </c>
      <c r="AU346" s="186" t="s">
        <v>87</v>
      </c>
      <c r="AV346" s="11" t="s">
        <v>87</v>
      </c>
      <c r="AW346" s="11" t="s">
        <v>41</v>
      </c>
      <c r="AX346" s="11" t="s">
        <v>22</v>
      </c>
      <c r="AY346" s="186" t="s">
        <v>132</v>
      </c>
    </row>
    <row r="347" spans="2:65" s="1" customFormat="1" ht="6.9" customHeight="1" x14ac:dyDescent="0.3">
      <c r="B347" s="49"/>
      <c r="C347" s="50"/>
      <c r="D347" s="50"/>
      <c r="E347" s="50"/>
      <c r="F347" s="50"/>
      <c r="G347" s="50"/>
      <c r="H347" s="50"/>
      <c r="I347" s="114"/>
      <c r="J347" s="50"/>
      <c r="K347" s="50"/>
      <c r="L347" s="34"/>
    </row>
  </sheetData>
  <autoFilter ref="C89:K89"/>
  <mergeCells count="9">
    <mergeCell ref="E80:H80"/>
    <mergeCell ref="E82:H82"/>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9"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6"/>
  <sheetViews>
    <sheetView showGridLines="0" zoomScaleNormal="100" workbookViewId="0"/>
  </sheetViews>
  <sheetFormatPr defaultRowHeight="12" x14ac:dyDescent="0.3"/>
  <cols>
    <col min="1" max="1" width="8.28515625" style="274" customWidth="1"/>
    <col min="2" max="2" width="1.7109375" style="274" customWidth="1"/>
    <col min="3" max="4" width="5" style="274" customWidth="1"/>
    <col min="5" max="5" width="11.7109375" style="274" customWidth="1"/>
    <col min="6" max="6" width="9.140625" style="274" customWidth="1"/>
    <col min="7" max="7" width="5" style="274" customWidth="1"/>
    <col min="8" max="8" width="77.85546875" style="274" customWidth="1"/>
    <col min="9" max="10" width="20" style="274" customWidth="1"/>
    <col min="11" max="11" width="1.7109375" style="274" customWidth="1"/>
    <col min="12" max="256" width="9.140625" style="274"/>
    <col min="257" max="257" width="8.28515625" style="274" customWidth="1"/>
    <col min="258" max="258" width="1.7109375" style="274" customWidth="1"/>
    <col min="259" max="260" width="5" style="274" customWidth="1"/>
    <col min="261" max="261" width="11.7109375" style="274" customWidth="1"/>
    <col min="262" max="262" width="9.140625" style="274" customWidth="1"/>
    <col min="263" max="263" width="5" style="274" customWidth="1"/>
    <col min="264" max="264" width="77.85546875" style="274" customWidth="1"/>
    <col min="265" max="266" width="20" style="274" customWidth="1"/>
    <col min="267" max="267" width="1.7109375" style="274" customWidth="1"/>
    <col min="268" max="512" width="9.140625" style="274"/>
    <col min="513" max="513" width="8.28515625" style="274" customWidth="1"/>
    <col min="514" max="514" width="1.7109375" style="274" customWidth="1"/>
    <col min="515" max="516" width="5" style="274" customWidth="1"/>
    <col min="517" max="517" width="11.7109375" style="274" customWidth="1"/>
    <col min="518" max="518" width="9.140625" style="274" customWidth="1"/>
    <col min="519" max="519" width="5" style="274" customWidth="1"/>
    <col min="520" max="520" width="77.85546875" style="274" customWidth="1"/>
    <col min="521" max="522" width="20" style="274" customWidth="1"/>
    <col min="523" max="523" width="1.7109375" style="274" customWidth="1"/>
    <col min="524" max="768" width="9.140625" style="274"/>
    <col min="769" max="769" width="8.28515625" style="274" customWidth="1"/>
    <col min="770" max="770" width="1.7109375" style="274" customWidth="1"/>
    <col min="771" max="772" width="5" style="274" customWidth="1"/>
    <col min="773" max="773" width="11.7109375" style="274" customWidth="1"/>
    <col min="774" max="774" width="9.140625" style="274" customWidth="1"/>
    <col min="775" max="775" width="5" style="274" customWidth="1"/>
    <col min="776" max="776" width="77.85546875" style="274" customWidth="1"/>
    <col min="777" max="778" width="20" style="274" customWidth="1"/>
    <col min="779" max="779" width="1.7109375" style="274" customWidth="1"/>
    <col min="780" max="1024" width="9.140625" style="274"/>
    <col min="1025" max="1025" width="8.28515625" style="274" customWidth="1"/>
    <col min="1026" max="1026" width="1.7109375" style="274" customWidth="1"/>
    <col min="1027" max="1028" width="5" style="274" customWidth="1"/>
    <col min="1029" max="1029" width="11.7109375" style="274" customWidth="1"/>
    <col min="1030" max="1030" width="9.140625" style="274" customWidth="1"/>
    <col min="1031" max="1031" width="5" style="274" customWidth="1"/>
    <col min="1032" max="1032" width="77.85546875" style="274" customWidth="1"/>
    <col min="1033" max="1034" width="20" style="274" customWidth="1"/>
    <col min="1035" max="1035" width="1.7109375" style="274" customWidth="1"/>
    <col min="1036" max="1280" width="9.140625" style="274"/>
    <col min="1281" max="1281" width="8.28515625" style="274" customWidth="1"/>
    <col min="1282" max="1282" width="1.7109375" style="274" customWidth="1"/>
    <col min="1283" max="1284" width="5" style="274" customWidth="1"/>
    <col min="1285" max="1285" width="11.7109375" style="274" customWidth="1"/>
    <col min="1286" max="1286" width="9.140625" style="274" customWidth="1"/>
    <col min="1287" max="1287" width="5" style="274" customWidth="1"/>
    <col min="1288" max="1288" width="77.85546875" style="274" customWidth="1"/>
    <col min="1289" max="1290" width="20" style="274" customWidth="1"/>
    <col min="1291" max="1291" width="1.7109375" style="274" customWidth="1"/>
    <col min="1292" max="1536" width="9.140625" style="274"/>
    <col min="1537" max="1537" width="8.28515625" style="274" customWidth="1"/>
    <col min="1538" max="1538" width="1.7109375" style="274" customWidth="1"/>
    <col min="1539" max="1540" width="5" style="274" customWidth="1"/>
    <col min="1541" max="1541" width="11.7109375" style="274" customWidth="1"/>
    <col min="1542" max="1542" width="9.140625" style="274" customWidth="1"/>
    <col min="1543" max="1543" width="5" style="274" customWidth="1"/>
    <col min="1544" max="1544" width="77.85546875" style="274" customWidth="1"/>
    <col min="1545" max="1546" width="20" style="274" customWidth="1"/>
    <col min="1547" max="1547" width="1.7109375" style="274" customWidth="1"/>
    <col min="1548" max="1792" width="9.140625" style="274"/>
    <col min="1793" max="1793" width="8.28515625" style="274" customWidth="1"/>
    <col min="1794" max="1794" width="1.7109375" style="274" customWidth="1"/>
    <col min="1795" max="1796" width="5" style="274" customWidth="1"/>
    <col min="1797" max="1797" width="11.7109375" style="274" customWidth="1"/>
    <col min="1798" max="1798" width="9.140625" style="274" customWidth="1"/>
    <col min="1799" max="1799" width="5" style="274" customWidth="1"/>
    <col min="1800" max="1800" width="77.85546875" style="274" customWidth="1"/>
    <col min="1801" max="1802" width="20" style="274" customWidth="1"/>
    <col min="1803" max="1803" width="1.7109375" style="274" customWidth="1"/>
    <col min="1804" max="2048" width="9.140625" style="274"/>
    <col min="2049" max="2049" width="8.28515625" style="274" customWidth="1"/>
    <col min="2050" max="2050" width="1.7109375" style="274" customWidth="1"/>
    <col min="2051" max="2052" width="5" style="274" customWidth="1"/>
    <col min="2053" max="2053" width="11.7109375" style="274" customWidth="1"/>
    <col min="2054" max="2054" width="9.140625" style="274" customWidth="1"/>
    <col min="2055" max="2055" width="5" style="274" customWidth="1"/>
    <col min="2056" max="2056" width="77.85546875" style="274" customWidth="1"/>
    <col min="2057" max="2058" width="20" style="274" customWidth="1"/>
    <col min="2059" max="2059" width="1.7109375" style="274" customWidth="1"/>
    <col min="2060" max="2304" width="9.140625" style="274"/>
    <col min="2305" max="2305" width="8.28515625" style="274" customWidth="1"/>
    <col min="2306" max="2306" width="1.7109375" style="274" customWidth="1"/>
    <col min="2307" max="2308" width="5" style="274" customWidth="1"/>
    <col min="2309" max="2309" width="11.7109375" style="274" customWidth="1"/>
    <col min="2310" max="2310" width="9.140625" style="274" customWidth="1"/>
    <col min="2311" max="2311" width="5" style="274" customWidth="1"/>
    <col min="2312" max="2312" width="77.85546875" style="274" customWidth="1"/>
    <col min="2313" max="2314" width="20" style="274" customWidth="1"/>
    <col min="2315" max="2315" width="1.7109375" style="274" customWidth="1"/>
    <col min="2316" max="2560" width="9.140625" style="274"/>
    <col min="2561" max="2561" width="8.28515625" style="274" customWidth="1"/>
    <col min="2562" max="2562" width="1.7109375" style="274" customWidth="1"/>
    <col min="2563" max="2564" width="5" style="274" customWidth="1"/>
    <col min="2565" max="2565" width="11.7109375" style="274" customWidth="1"/>
    <col min="2566" max="2566" width="9.140625" style="274" customWidth="1"/>
    <col min="2567" max="2567" width="5" style="274" customWidth="1"/>
    <col min="2568" max="2568" width="77.85546875" style="274" customWidth="1"/>
    <col min="2569" max="2570" width="20" style="274" customWidth="1"/>
    <col min="2571" max="2571" width="1.7109375" style="274" customWidth="1"/>
    <col min="2572" max="2816" width="9.140625" style="274"/>
    <col min="2817" max="2817" width="8.28515625" style="274" customWidth="1"/>
    <col min="2818" max="2818" width="1.7109375" style="274" customWidth="1"/>
    <col min="2819" max="2820" width="5" style="274" customWidth="1"/>
    <col min="2821" max="2821" width="11.7109375" style="274" customWidth="1"/>
    <col min="2822" max="2822" width="9.140625" style="274" customWidth="1"/>
    <col min="2823" max="2823" width="5" style="274" customWidth="1"/>
    <col min="2824" max="2824" width="77.85546875" style="274" customWidth="1"/>
    <col min="2825" max="2826" width="20" style="274" customWidth="1"/>
    <col min="2827" max="2827" width="1.7109375" style="274" customWidth="1"/>
    <col min="2828" max="3072" width="9.140625" style="274"/>
    <col min="3073" max="3073" width="8.28515625" style="274" customWidth="1"/>
    <col min="3074" max="3074" width="1.7109375" style="274" customWidth="1"/>
    <col min="3075" max="3076" width="5" style="274" customWidth="1"/>
    <col min="3077" max="3077" width="11.7109375" style="274" customWidth="1"/>
    <col min="3078" max="3078" width="9.140625" style="274" customWidth="1"/>
    <col min="3079" max="3079" width="5" style="274" customWidth="1"/>
    <col min="3080" max="3080" width="77.85546875" style="274" customWidth="1"/>
    <col min="3081" max="3082" width="20" style="274" customWidth="1"/>
    <col min="3083" max="3083" width="1.7109375" style="274" customWidth="1"/>
    <col min="3084" max="3328" width="9.140625" style="274"/>
    <col min="3329" max="3329" width="8.28515625" style="274" customWidth="1"/>
    <col min="3330" max="3330" width="1.7109375" style="274" customWidth="1"/>
    <col min="3331" max="3332" width="5" style="274" customWidth="1"/>
    <col min="3333" max="3333" width="11.7109375" style="274" customWidth="1"/>
    <col min="3334" max="3334" width="9.140625" style="274" customWidth="1"/>
    <col min="3335" max="3335" width="5" style="274" customWidth="1"/>
    <col min="3336" max="3336" width="77.85546875" style="274" customWidth="1"/>
    <col min="3337" max="3338" width="20" style="274" customWidth="1"/>
    <col min="3339" max="3339" width="1.7109375" style="274" customWidth="1"/>
    <col min="3340" max="3584" width="9.140625" style="274"/>
    <col min="3585" max="3585" width="8.28515625" style="274" customWidth="1"/>
    <col min="3586" max="3586" width="1.7109375" style="274" customWidth="1"/>
    <col min="3587" max="3588" width="5" style="274" customWidth="1"/>
    <col min="3589" max="3589" width="11.7109375" style="274" customWidth="1"/>
    <col min="3590" max="3590" width="9.140625" style="274" customWidth="1"/>
    <col min="3591" max="3591" width="5" style="274" customWidth="1"/>
    <col min="3592" max="3592" width="77.85546875" style="274" customWidth="1"/>
    <col min="3593" max="3594" width="20" style="274" customWidth="1"/>
    <col min="3595" max="3595" width="1.7109375" style="274" customWidth="1"/>
    <col min="3596" max="3840" width="9.140625" style="274"/>
    <col min="3841" max="3841" width="8.28515625" style="274" customWidth="1"/>
    <col min="3842" max="3842" width="1.7109375" style="274" customWidth="1"/>
    <col min="3843" max="3844" width="5" style="274" customWidth="1"/>
    <col min="3845" max="3845" width="11.7109375" style="274" customWidth="1"/>
    <col min="3846" max="3846" width="9.140625" style="274" customWidth="1"/>
    <col min="3847" max="3847" width="5" style="274" customWidth="1"/>
    <col min="3848" max="3848" width="77.85546875" style="274" customWidth="1"/>
    <col min="3849" max="3850" width="20" style="274" customWidth="1"/>
    <col min="3851" max="3851" width="1.7109375" style="274" customWidth="1"/>
    <col min="3852" max="4096" width="9.140625" style="274"/>
    <col min="4097" max="4097" width="8.28515625" style="274" customWidth="1"/>
    <col min="4098" max="4098" width="1.7109375" style="274" customWidth="1"/>
    <col min="4099" max="4100" width="5" style="274" customWidth="1"/>
    <col min="4101" max="4101" width="11.7109375" style="274" customWidth="1"/>
    <col min="4102" max="4102" width="9.140625" style="274" customWidth="1"/>
    <col min="4103" max="4103" width="5" style="274" customWidth="1"/>
    <col min="4104" max="4104" width="77.85546875" style="274" customWidth="1"/>
    <col min="4105" max="4106" width="20" style="274" customWidth="1"/>
    <col min="4107" max="4107" width="1.7109375" style="274" customWidth="1"/>
    <col min="4108" max="4352" width="9.140625" style="274"/>
    <col min="4353" max="4353" width="8.28515625" style="274" customWidth="1"/>
    <col min="4354" max="4354" width="1.7109375" style="274" customWidth="1"/>
    <col min="4355" max="4356" width="5" style="274" customWidth="1"/>
    <col min="4357" max="4357" width="11.7109375" style="274" customWidth="1"/>
    <col min="4358" max="4358" width="9.140625" style="274" customWidth="1"/>
    <col min="4359" max="4359" width="5" style="274" customWidth="1"/>
    <col min="4360" max="4360" width="77.85546875" style="274" customWidth="1"/>
    <col min="4361" max="4362" width="20" style="274" customWidth="1"/>
    <col min="4363" max="4363" width="1.7109375" style="274" customWidth="1"/>
    <col min="4364" max="4608" width="9.140625" style="274"/>
    <col min="4609" max="4609" width="8.28515625" style="274" customWidth="1"/>
    <col min="4610" max="4610" width="1.7109375" style="274" customWidth="1"/>
    <col min="4611" max="4612" width="5" style="274" customWidth="1"/>
    <col min="4613" max="4613" width="11.7109375" style="274" customWidth="1"/>
    <col min="4614" max="4614" width="9.140625" style="274" customWidth="1"/>
    <col min="4615" max="4615" width="5" style="274" customWidth="1"/>
    <col min="4616" max="4616" width="77.85546875" style="274" customWidth="1"/>
    <col min="4617" max="4618" width="20" style="274" customWidth="1"/>
    <col min="4619" max="4619" width="1.7109375" style="274" customWidth="1"/>
    <col min="4620" max="4864" width="9.140625" style="274"/>
    <col min="4865" max="4865" width="8.28515625" style="274" customWidth="1"/>
    <col min="4866" max="4866" width="1.7109375" style="274" customWidth="1"/>
    <col min="4867" max="4868" width="5" style="274" customWidth="1"/>
    <col min="4869" max="4869" width="11.7109375" style="274" customWidth="1"/>
    <col min="4870" max="4870" width="9.140625" style="274" customWidth="1"/>
    <col min="4871" max="4871" width="5" style="274" customWidth="1"/>
    <col min="4872" max="4872" width="77.85546875" style="274" customWidth="1"/>
    <col min="4873" max="4874" width="20" style="274" customWidth="1"/>
    <col min="4875" max="4875" width="1.7109375" style="274" customWidth="1"/>
    <col min="4876" max="5120" width="9.140625" style="274"/>
    <col min="5121" max="5121" width="8.28515625" style="274" customWidth="1"/>
    <col min="5122" max="5122" width="1.7109375" style="274" customWidth="1"/>
    <col min="5123" max="5124" width="5" style="274" customWidth="1"/>
    <col min="5125" max="5125" width="11.7109375" style="274" customWidth="1"/>
    <col min="5126" max="5126" width="9.140625" style="274" customWidth="1"/>
    <col min="5127" max="5127" width="5" style="274" customWidth="1"/>
    <col min="5128" max="5128" width="77.85546875" style="274" customWidth="1"/>
    <col min="5129" max="5130" width="20" style="274" customWidth="1"/>
    <col min="5131" max="5131" width="1.7109375" style="274" customWidth="1"/>
    <col min="5132" max="5376" width="9.140625" style="274"/>
    <col min="5377" max="5377" width="8.28515625" style="274" customWidth="1"/>
    <col min="5378" max="5378" width="1.7109375" style="274" customWidth="1"/>
    <col min="5379" max="5380" width="5" style="274" customWidth="1"/>
    <col min="5381" max="5381" width="11.7109375" style="274" customWidth="1"/>
    <col min="5382" max="5382" width="9.140625" style="274" customWidth="1"/>
    <col min="5383" max="5383" width="5" style="274" customWidth="1"/>
    <col min="5384" max="5384" width="77.85546875" style="274" customWidth="1"/>
    <col min="5385" max="5386" width="20" style="274" customWidth="1"/>
    <col min="5387" max="5387" width="1.7109375" style="274" customWidth="1"/>
    <col min="5388" max="5632" width="9.140625" style="274"/>
    <col min="5633" max="5633" width="8.28515625" style="274" customWidth="1"/>
    <col min="5634" max="5634" width="1.7109375" style="274" customWidth="1"/>
    <col min="5635" max="5636" width="5" style="274" customWidth="1"/>
    <col min="5637" max="5637" width="11.7109375" style="274" customWidth="1"/>
    <col min="5638" max="5638" width="9.140625" style="274" customWidth="1"/>
    <col min="5639" max="5639" width="5" style="274" customWidth="1"/>
    <col min="5640" max="5640" width="77.85546875" style="274" customWidth="1"/>
    <col min="5641" max="5642" width="20" style="274" customWidth="1"/>
    <col min="5643" max="5643" width="1.7109375" style="274" customWidth="1"/>
    <col min="5644" max="5888" width="9.140625" style="274"/>
    <col min="5889" max="5889" width="8.28515625" style="274" customWidth="1"/>
    <col min="5890" max="5890" width="1.7109375" style="274" customWidth="1"/>
    <col min="5891" max="5892" width="5" style="274" customWidth="1"/>
    <col min="5893" max="5893" width="11.7109375" style="274" customWidth="1"/>
    <col min="5894" max="5894" width="9.140625" style="274" customWidth="1"/>
    <col min="5895" max="5895" width="5" style="274" customWidth="1"/>
    <col min="5896" max="5896" width="77.85546875" style="274" customWidth="1"/>
    <col min="5897" max="5898" width="20" style="274" customWidth="1"/>
    <col min="5899" max="5899" width="1.7109375" style="274" customWidth="1"/>
    <col min="5900" max="6144" width="9.140625" style="274"/>
    <col min="6145" max="6145" width="8.28515625" style="274" customWidth="1"/>
    <col min="6146" max="6146" width="1.7109375" style="274" customWidth="1"/>
    <col min="6147" max="6148" width="5" style="274" customWidth="1"/>
    <col min="6149" max="6149" width="11.7109375" style="274" customWidth="1"/>
    <col min="6150" max="6150" width="9.140625" style="274" customWidth="1"/>
    <col min="6151" max="6151" width="5" style="274" customWidth="1"/>
    <col min="6152" max="6152" width="77.85546875" style="274" customWidth="1"/>
    <col min="6153" max="6154" width="20" style="274" customWidth="1"/>
    <col min="6155" max="6155" width="1.7109375" style="274" customWidth="1"/>
    <col min="6156" max="6400" width="9.140625" style="274"/>
    <col min="6401" max="6401" width="8.28515625" style="274" customWidth="1"/>
    <col min="6402" max="6402" width="1.7109375" style="274" customWidth="1"/>
    <col min="6403" max="6404" width="5" style="274" customWidth="1"/>
    <col min="6405" max="6405" width="11.7109375" style="274" customWidth="1"/>
    <col min="6406" max="6406" width="9.140625" style="274" customWidth="1"/>
    <col min="6407" max="6407" width="5" style="274" customWidth="1"/>
    <col min="6408" max="6408" width="77.85546875" style="274" customWidth="1"/>
    <col min="6409" max="6410" width="20" style="274" customWidth="1"/>
    <col min="6411" max="6411" width="1.7109375" style="274" customWidth="1"/>
    <col min="6412" max="6656" width="9.140625" style="274"/>
    <col min="6657" max="6657" width="8.28515625" style="274" customWidth="1"/>
    <col min="6658" max="6658" width="1.7109375" style="274" customWidth="1"/>
    <col min="6659" max="6660" width="5" style="274" customWidth="1"/>
    <col min="6661" max="6661" width="11.7109375" style="274" customWidth="1"/>
    <col min="6662" max="6662" width="9.140625" style="274" customWidth="1"/>
    <col min="6663" max="6663" width="5" style="274" customWidth="1"/>
    <col min="6664" max="6664" width="77.85546875" style="274" customWidth="1"/>
    <col min="6665" max="6666" width="20" style="274" customWidth="1"/>
    <col min="6667" max="6667" width="1.7109375" style="274" customWidth="1"/>
    <col min="6668" max="6912" width="9.140625" style="274"/>
    <col min="6913" max="6913" width="8.28515625" style="274" customWidth="1"/>
    <col min="6914" max="6914" width="1.7109375" style="274" customWidth="1"/>
    <col min="6915" max="6916" width="5" style="274" customWidth="1"/>
    <col min="6917" max="6917" width="11.7109375" style="274" customWidth="1"/>
    <col min="6918" max="6918" width="9.140625" style="274" customWidth="1"/>
    <col min="6919" max="6919" width="5" style="274" customWidth="1"/>
    <col min="6920" max="6920" width="77.85546875" style="274" customWidth="1"/>
    <col min="6921" max="6922" width="20" style="274" customWidth="1"/>
    <col min="6923" max="6923" width="1.7109375" style="274" customWidth="1"/>
    <col min="6924" max="7168" width="9.140625" style="274"/>
    <col min="7169" max="7169" width="8.28515625" style="274" customWidth="1"/>
    <col min="7170" max="7170" width="1.7109375" style="274" customWidth="1"/>
    <col min="7171" max="7172" width="5" style="274" customWidth="1"/>
    <col min="7173" max="7173" width="11.7109375" style="274" customWidth="1"/>
    <col min="7174" max="7174" width="9.140625" style="274" customWidth="1"/>
    <col min="7175" max="7175" width="5" style="274" customWidth="1"/>
    <col min="7176" max="7176" width="77.85546875" style="274" customWidth="1"/>
    <col min="7177" max="7178" width="20" style="274" customWidth="1"/>
    <col min="7179" max="7179" width="1.7109375" style="274" customWidth="1"/>
    <col min="7180" max="7424" width="9.140625" style="274"/>
    <col min="7425" max="7425" width="8.28515625" style="274" customWidth="1"/>
    <col min="7426" max="7426" width="1.7109375" style="274" customWidth="1"/>
    <col min="7427" max="7428" width="5" style="274" customWidth="1"/>
    <col min="7429" max="7429" width="11.7109375" style="274" customWidth="1"/>
    <col min="7430" max="7430" width="9.140625" style="274" customWidth="1"/>
    <col min="7431" max="7431" width="5" style="274" customWidth="1"/>
    <col min="7432" max="7432" width="77.85546875" style="274" customWidth="1"/>
    <col min="7433" max="7434" width="20" style="274" customWidth="1"/>
    <col min="7435" max="7435" width="1.7109375" style="274" customWidth="1"/>
    <col min="7436" max="7680" width="9.140625" style="274"/>
    <col min="7681" max="7681" width="8.28515625" style="274" customWidth="1"/>
    <col min="7682" max="7682" width="1.7109375" style="274" customWidth="1"/>
    <col min="7683" max="7684" width="5" style="274" customWidth="1"/>
    <col min="7685" max="7685" width="11.7109375" style="274" customWidth="1"/>
    <col min="7686" max="7686" width="9.140625" style="274" customWidth="1"/>
    <col min="7687" max="7687" width="5" style="274" customWidth="1"/>
    <col min="7688" max="7688" width="77.85546875" style="274" customWidth="1"/>
    <col min="7689" max="7690" width="20" style="274" customWidth="1"/>
    <col min="7691" max="7691" width="1.7109375" style="274" customWidth="1"/>
    <col min="7692" max="7936" width="9.140625" style="274"/>
    <col min="7937" max="7937" width="8.28515625" style="274" customWidth="1"/>
    <col min="7938" max="7938" width="1.7109375" style="274" customWidth="1"/>
    <col min="7939" max="7940" width="5" style="274" customWidth="1"/>
    <col min="7941" max="7941" width="11.7109375" style="274" customWidth="1"/>
    <col min="7942" max="7942" width="9.140625" style="274" customWidth="1"/>
    <col min="7943" max="7943" width="5" style="274" customWidth="1"/>
    <col min="7944" max="7944" width="77.85546875" style="274" customWidth="1"/>
    <col min="7945" max="7946" width="20" style="274" customWidth="1"/>
    <col min="7947" max="7947" width="1.7109375" style="274" customWidth="1"/>
    <col min="7948" max="8192" width="9.140625" style="274"/>
    <col min="8193" max="8193" width="8.28515625" style="274" customWidth="1"/>
    <col min="8194" max="8194" width="1.7109375" style="274" customWidth="1"/>
    <col min="8195" max="8196" width="5" style="274" customWidth="1"/>
    <col min="8197" max="8197" width="11.7109375" style="274" customWidth="1"/>
    <col min="8198" max="8198" width="9.140625" style="274" customWidth="1"/>
    <col min="8199" max="8199" width="5" style="274" customWidth="1"/>
    <col min="8200" max="8200" width="77.85546875" style="274" customWidth="1"/>
    <col min="8201" max="8202" width="20" style="274" customWidth="1"/>
    <col min="8203" max="8203" width="1.7109375" style="274" customWidth="1"/>
    <col min="8204" max="8448" width="9.140625" style="274"/>
    <col min="8449" max="8449" width="8.28515625" style="274" customWidth="1"/>
    <col min="8450" max="8450" width="1.7109375" style="274" customWidth="1"/>
    <col min="8451" max="8452" width="5" style="274" customWidth="1"/>
    <col min="8453" max="8453" width="11.7109375" style="274" customWidth="1"/>
    <col min="8454" max="8454" width="9.140625" style="274" customWidth="1"/>
    <col min="8455" max="8455" width="5" style="274" customWidth="1"/>
    <col min="8456" max="8456" width="77.85546875" style="274" customWidth="1"/>
    <col min="8457" max="8458" width="20" style="274" customWidth="1"/>
    <col min="8459" max="8459" width="1.7109375" style="274" customWidth="1"/>
    <col min="8460" max="8704" width="9.140625" style="274"/>
    <col min="8705" max="8705" width="8.28515625" style="274" customWidth="1"/>
    <col min="8706" max="8706" width="1.7109375" style="274" customWidth="1"/>
    <col min="8707" max="8708" width="5" style="274" customWidth="1"/>
    <col min="8709" max="8709" width="11.7109375" style="274" customWidth="1"/>
    <col min="8710" max="8710" width="9.140625" style="274" customWidth="1"/>
    <col min="8711" max="8711" width="5" style="274" customWidth="1"/>
    <col min="8712" max="8712" width="77.85546875" style="274" customWidth="1"/>
    <col min="8713" max="8714" width="20" style="274" customWidth="1"/>
    <col min="8715" max="8715" width="1.7109375" style="274" customWidth="1"/>
    <col min="8716" max="8960" width="9.140625" style="274"/>
    <col min="8961" max="8961" width="8.28515625" style="274" customWidth="1"/>
    <col min="8962" max="8962" width="1.7109375" style="274" customWidth="1"/>
    <col min="8963" max="8964" width="5" style="274" customWidth="1"/>
    <col min="8965" max="8965" width="11.7109375" style="274" customWidth="1"/>
    <col min="8966" max="8966" width="9.140625" style="274" customWidth="1"/>
    <col min="8967" max="8967" width="5" style="274" customWidth="1"/>
    <col min="8968" max="8968" width="77.85546875" style="274" customWidth="1"/>
    <col min="8969" max="8970" width="20" style="274" customWidth="1"/>
    <col min="8971" max="8971" width="1.7109375" style="274" customWidth="1"/>
    <col min="8972" max="9216" width="9.140625" style="274"/>
    <col min="9217" max="9217" width="8.28515625" style="274" customWidth="1"/>
    <col min="9218" max="9218" width="1.7109375" style="274" customWidth="1"/>
    <col min="9219" max="9220" width="5" style="274" customWidth="1"/>
    <col min="9221" max="9221" width="11.7109375" style="274" customWidth="1"/>
    <col min="9222" max="9222" width="9.140625" style="274" customWidth="1"/>
    <col min="9223" max="9223" width="5" style="274" customWidth="1"/>
    <col min="9224" max="9224" width="77.85546875" style="274" customWidth="1"/>
    <col min="9225" max="9226" width="20" style="274" customWidth="1"/>
    <col min="9227" max="9227" width="1.7109375" style="274" customWidth="1"/>
    <col min="9228" max="9472" width="9.140625" style="274"/>
    <col min="9473" max="9473" width="8.28515625" style="274" customWidth="1"/>
    <col min="9474" max="9474" width="1.7109375" style="274" customWidth="1"/>
    <col min="9475" max="9476" width="5" style="274" customWidth="1"/>
    <col min="9477" max="9477" width="11.7109375" style="274" customWidth="1"/>
    <col min="9478" max="9478" width="9.140625" style="274" customWidth="1"/>
    <col min="9479" max="9479" width="5" style="274" customWidth="1"/>
    <col min="9480" max="9480" width="77.85546875" style="274" customWidth="1"/>
    <col min="9481" max="9482" width="20" style="274" customWidth="1"/>
    <col min="9483" max="9483" width="1.7109375" style="274" customWidth="1"/>
    <col min="9484" max="9728" width="9.140625" style="274"/>
    <col min="9729" max="9729" width="8.28515625" style="274" customWidth="1"/>
    <col min="9730" max="9730" width="1.7109375" style="274" customWidth="1"/>
    <col min="9731" max="9732" width="5" style="274" customWidth="1"/>
    <col min="9733" max="9733" width="11.7109375" style="274" customWidth="1"/>
    <col min="9734" max="9734" width="9.140625" style="274" customWidth="1"/>
    <col min="9735" max="9735" width="5" style="274" customWidth="1"/>
    <col min="9736" max="9736" width="77.85546875" style="274" customWidth="1"/>
    <col min="9737" max="9738" width="20" style="274" customWidth="1"/>
    <col min="9739" max="9739" width="1.7109375" style="274" customWidth="1"/>
    <col min="9740" max="9984" width="9.140625" style="274"/>
    <col min="9985" max="9985" width="8.28515625" style="274" customWidth="1"/>
    <col min="9986" max="9986" width="1.7109375" style="274" customWidth="1"/>
    <col min="9987" max="9988" width="5" style="274" customWidth="1"/>
    <col min="9989" max="9989" width="11.7109375" style="274" customWidth="1"/>
    <col min="9990" max="9990" width="9.140625" style="274" customWidth="1"/>
    <col min="9991" max="9991" width="5" style="274" customWidth="1"/>
    <col min="9992" max="9992" width="77.85546875" style="274" customWidth="1"/>
    <col min="9993" max="9994" width="20" style="274" customWidth="1"/>
    <col min="9995" max="9995" width="1.7109375" style="274" customWidth="1"/>
    <col min="9996" max="10240" width="9.140625" style="274"/>
    <col min="10241" max="10241" width="8.28515625" style="274" customWidth="1"/>
    <col min="10242" max="10242" width="1.7109375" style="274" customWidth="1"/>
    <col min="10243" max="10244" width="5" style="274" customWidth="1"/>
    <col min="10245" max="10245" width="11.7109375" style="274" customWidth="1"/>
    <col min="10246" max="10246" width="9.140625" style="274" customWidth="1"/>
    <col min="10247" max="10247" width="5" style="274" customWidth="1"/>
    <col min="10248" max="10248" width="77.85546875" style="274" customWidth="1"/>
    <col min="10249" max="10250" width="20" style="274" customWidth="1"/>
    <col min="10251" max="10251" width="1.7109375" style="274" customWidth="1"/>
    <col min="10252" max="10496" width="9.140625" style="274"/>
    <col min="10497" max="10497" width="8.28515625" style="274" customWidth="1"/>
    <col min="10498" max="10498" width="1.7109375" style="274" customWidth="1"/>
    <col min="10499" max="10500" width="5" style="274" customWidth="1"/>
    <col min="10501" max="10501" width="11.7109375" style="274" customWidth="1"/>
    <col min="10502" max="10502" width="9.140625" style="274" customWidth="1"/>
    <col min="10503" max="10503" width="5" style="274" customWidth="1"/>
    <col min="10504" max="10504" width="77.85546875" style="274" customWidth="1"/>
    <col min="10505" max="10506" width="20" style="274" customWidth="1"/>
    <col min="10507" max="10507" width="1.7109375" style="274" customWidth="1"/>
    <col min="10508" max="10752" width="9.140625" style="274"/>
    <col min="10753" max="10753" width="8.28515625" style="274" customWidth="1"/>
    <col min="10754" max="10754" width="1.7109375" style="274" customWidth="1"/>
    <col min="10755" max="10756" width="5" style="274" customWidth="1"/>
    <col min="10757" max="10757" width="11.7109375" style="274" customWidth="1"/>
    <col min="10758" max="10758" width="9.140625" style="274" customWidth="1"/>
    <col min="10759" max="10759" width="5" style="274" customWidth="1"/>
    <col min="10760" max="10760" width="77.85546875" style="274" customWidth="1"/>
    <col min="10761" max="10762" width="20" style="274" customWidth="1"/>
    <col min="10763" max="10763" width="1.7109375" style="274" customWidth="1"/>
    <col min="10764" max="11008" width="9.140625" style="274"/>
    <col min="11009" max="11009" width="8.28515625" style="274" customWidth="1"/>
    <col min="11010" max="11010" width="1.7109375" style="274" customWidth="1"/>
    <col min="11011" max="11012" width="5" style="274" customWidth="1"/>
    <col min="11013" max="11013" width="11.7109375" style="274" customWidth="1"/>
    <col min="11014" max="11014" width="9.140625" style="274" customWidth="1"/>
    <col min="11015" max="11015" width="5" style="274" customWidth="1"/>
    <col min="11016" max="11016" width="77.85546875" style="274" customWidth="1"/>
    <col min="11017" max="11018" width="20" style="274" customWidth="1"/>
    <col min="11019" max="11019" width="1.7109375" style="274" customWidth="1"/>
    <col min="11020" max="11264" width="9.140625" style="274"/>
    <col min="11265" max="11265" width="8.28515625" style="274" customWidth="1"/>
    <col min="11266" max="11266" width="1.7109375" style="274" customWidth="1"/>
    <col min="11267" max="11268" width="5" style="274" customWidth="1"/>
    <col min="11269" max="11269" width="11.7109375" style="274" customWidth="1"/>
    <col min="11270" max="11270" width="9.140625" style="274" customWidth="1"/>
    <col min="11271" max="11271" width="5" style="274" customWidth="1"/>
    <col min="11272" max="11272" width="77.85546875" style="274" customWidth="1"/>
    <col min="11273" max="11274" width="20" style="274" customWidth="1"/>
    <col min="11275" max="11275" width="1.7109375" style="274" customWidth="1"/>
    <col min="11276" max="11520" width="9.140625" style="274"/>
    <col min="11521" max="11521" width="8.28515625" style="274" customWidth="1"/>
    <col min="11522" max="11522" width="1.7109375" style="274" customWidth="1"/>
    <col min="11523" max="11524" width="5" style="274" customWidth="1"/>
    <col min="11525" max="11525" width="11.7109375" style="274" customWidth="1"/>
    <col min="11526" max="11526" width="9.140625" style="274" customWidth="1"/>
    <col min="11527" max="11527" width="5" style="274" customWidth="1"/>
    <col min="11528" max="11528" width="77.85546875" style="274" customWidth="1"/>
    <col min="11529" max="11530" width="20" style="274" customWidth="1"/>
    <col min="11531" max="11531" width="1.7109375" style="274" customWidth="1"/>
    <col min="11532" max="11776" width="9.140625" style="274"/>
    <col min="11777" max="11777" width="8.28515625" style="274" customWidth="1"/>
    <col min="11778" max="11778" width="1.7109375" style="274" customWidth="1"/>
    <col min="11779" max="11780" width="5" style="274" customWidth="1"/>
    <col min="11781" max="11781" width="11.7109375" style="274" customWidth="1"/>
    <col min="11782" max="11782" width="9.140625" style="274" customWidth="1"/>
    <col min="11783" max="11783" width="5" style="274" customWidth="1"/>
    <col min="11784" max="11784" width="77.85546875" style="274" customWidth="1"/>
    <col min="11785" max="11786" width="20" style="274" customWidth="1"/>
    <col min="11787" max="11787" width="1.7109375" style="274" customWidth="1"/>
    <col min="11788" max="12032" width="9.140625" style="274"/>
    <col min="12033" max="12033" width="8.28515625" style="274" customWidth="1"/>
    <col min="12034" max="12034" width="1.7109375" style="274" customWidth="1"/>
    <col min="12035" max="12036" width="5" style="274" customWidth="1"/>
    <col min="12037" max="12037" width="11.7109375" style="274" customWidth="1"/>
    <col min="12038" max="12038" width="9.140625" style="274" customWidth="1"/>
    <col min="12039" max="12039" width="5" style="274" customWidth="1"/>
    <col min="12040" max="12040" width="77.85546875" style="274" customWidth="1"/>
    <col min="12041" max="12042" width="20" style="274" customWidth="1"/>
    <col min="12043" max="12043" width="1.7109375" style="274" customWidth="1"/>
    <col min="12044" max="12288" width="9.140625" style="274"/>
    <col min="12289" max="12289" width="8.28515625" style="274" customWidth="1"/>
    <col min="12290" max="12290" width="1.7109375" style="274" customWidth="1"/>
    <col min="12291" max="12292" width="5" style="274" customWidth="1"/>
    <col min="12293" max="12293" width="11.7109375" style="274" customWidth="1"/>
    <col min="12294" max="12294" width="9.140625" style="274" customWidth="1"/>
    <col min="12295" max="12295" width="5" style="274" customWidth="1"/>
    <col min="12296" max="12296" width="77.85546875" style="274" customWidth="1"/>
    <col min="12297" max="12298" width="20" style="274" customWidth="1"/>
    <col min="12299" max="12299" width="1.7109375" style="274" customWidth="1"/>
    <col min="12300" max="12544" width="9.140625" style="274"/>
    <col min="12545" max="12545" width="8.28515625" style="274" customWidth="1"/>
    <col min="12546" max="12546" width="1.7109375" style="274" customWidth="1"/>
    <col min="12547" max="12548" width="5" style="274" customWidth="1"/>
    <col min="12549" max="12549" width="11.7109375" style="274" customWidth="1"/>
    <col min="12550" max="12550" width="9.140625" style="274" customWidth="1"/>
    <col min="12551" max="12551" width="5" style="274" customWidth="1"/>
    <col min="12552" max="12552" width="77.85546875" style="274" customWidth="1"/>
    <col min="12553" max="12554" width="20" style="274" customWidth="1"/>
    <col min="12555" max="12555" width="1.7109375" style="274" customWidth="1"/>
    <col min="12556" max="12800" width="9.140625" style="274"/>
    <col min="12801" max="12801" width="8.28515625" style="274" customWidth="1"/>
    <col min="12802" max="12802" width="1.7109375" style="274" customWidth="1"/>
    <col min="12803" max="12804" width="5" style="274" customWidth="1"/>
    <col min="12805" max="12805" width="11.7109375" style="274" customWidth="1"/>
    <col min="12806" max="12806" width="9.140625" style="274" customWidth="1"/>
    <col min="12807" max="12807" width="5" style="274" customWidth="1"/>
    <col min="12808" max="12808" width="77.85546875" style="274" customWidth="1"/>
    <col min="12809" max="12810" width="20" style="274" customWidth="1"/>
    <col min="12811" max="12811" width="1.7109375" style="274" customWidth="1"/>
    <col min="12812" max="13056" width="9.140625" style="274"/>
    <col min="13057" max="13057" width="8.28515625" style="274" customWidth="1"/>
    <col min="13058" max="13058" width="1.7109375" style="274" customWidth="1"/>
    <col min="13059" max="13060" width="5" style="274" customWidth="1"/>
    <col min="13061" max="13061" width="11.7109375" style="274" customWidth="1"/>
    <col min="13062" max="13062" width="9.140625" style="274" customWidth="1"/>
    <col min="13063" max="13063" width="5" style="274" customWidth="1"/>
    <col min="13064" max="13064" width="77.85546875" style="274" customWidth="1"/>
    <col min="13065" max="13066" width="20" style="274" customWidth="1"/>
    <col min="13067" max="13067" width="1.7109375" style="274" customWidth="1"/>
    <col min="13068" max="13312" width="9.140625" style="274"/>
    <col min="13313" max="13313" width="8.28515625" style="274" customWidth="1"/>
    <col min="13314" max="13314" width="1.7109375" style="274" customWidth="1"/>
    <col min="13315" max="13316" width="5" style="274" customWidth="1"/>
    <col min="13317" max="13317" width="11.7109375" style="274" customWidth="1"/>
    <col min="13318" max="13318" width="9.140625" style="274" customWidth="1"/>
    <col min="13319" max="13319" width="5" style="274" customWidth="1"/>
    <col min="13320" max="13320" width="77.85546875" style="274" customWidth="1"/>
    <col min="13321" max="13322" width="20" style="274" customWidth="1"/>
    <col min="13323" max="13323" width="1.7109375" style="274" customWidth="1"/>
    <col min="13324" max="13568" width="9.140625" style="274"/>
    <col min="13569" max="13569" width="8.28515625" style="274" customWidth="1"/>
    <col min="13570" max="13570" width="1.7109375" style="274" customWidth="1"/>
    <col min="13571" max="13572" width="5" style="274" customWidth="1"/>
    <col min="13573" max="13573" width="11.7109375" style="274" customWidth="1"/>
    <col min="13574" max="13574" width="9.140625" style="274" customWidth="1"/>
    <col min="13575" max="13575" width="5" style="274" customWidth="1"/>
    <col min="13576" max="13576" width="77.85546875" style="274" customWidth="1"/>
    <col min="13577" max="13578" width="20" style="274" customWidth="1"/>
    <col min="13579" max="13579" width="1.7109375" style="274" customWidth="1"/>
    <col min="13580" max="13824" width="9.140625" style="274"/>
    <col min="13825" max="13825" width="8.28515625" style="274" customWidth="1"/>
    <col min="13826" max="13826" width="1.7109375" style="274" customWidth="1"/>
    <col min="13827" max="13828" width="5" style="274" customWidth="1"/>
    <col min="13829" max="13829" width="11.7109375" style="274" customWidth="1"/>
    <col min="13830" max="13830" width="9.140625" style="274" customWidth="1"/>
    <col min="13831" max="13831" width="5" style="274" customWidth="1"/>
    <col min="13832" max="13832" width="77.85546875" style="274" customWidth="1"/>
    <col min="13833" max="13834" width="20" style="274" customWidth="1"/>
    <col min="13835" max="13835" width="1.7109375" style="274" customWidth="1"/>
    <col min="13836" max="14080" width="9.140625" style="274"/>
    <col min="14081" max="14081" width="8.28515625" style="274" customWidth="1"/>
    <col min="14082" max="14082" width="1.7109375" style="274" customWidth="1"/>
    <col min="14083" max="14084" width="5" style="274" customWidth="1"/>
    <col min="14085" max="14085" width="11.7109375" style="274" customWidth="1"/>
    <col min="14086" max="14086" width="9.140625" style="274" customWidth="1"/>
    <col min="14087" max="14087" width="5" style="274" customWidth="1"/>
    <col min="14088" max="14088" width="77.85546875" style="274" customWidth="1"/>
    <col min="14089" max="14090" width="20" style="274" customWidth="1"/>
    <col min="14091" max="14091" width="1.7109375" style="274" customWidth="1"/>
    <col min="14092" max="14336" width="9.140625" style="274"/>
    <col min="14337" max="14337" width="8.28515625" style="274" customWidth="1"/>
    <col min="14338" max="14338" width="1.7109375" style="274" customWidth="1"/>
    <col min="14339" max="14340" width="5" style="274" customWidth="1"/>
    <col min="14341" max="14341" width="11.7109375" style="274" customWidth="1"/>
    <col min="14342" max="14342" width="9.140625" style="274" customWidth="1"/>
    <col min="14343" max="14343" width="5" style="274" customWidth="1"/>
    <col min="14344" max="14344" width="77.85546875" style="274" customWidth="1"/>
    <col min="14345" max="14346" width="20" style="274" customWidth="1"/>
    <col min="14347" max="14347" width="1.7109375" style="274" customWidth="1"/>
    <col min="14348" max="14592" width="9.140625" style="274"/>
    <col min="14593" max="14593" width="8.28515625" style="274" customWidth="1"/>
    <col min="14594" max="14594" width="1.7109375" style="274" customWidth="1"/>
    <col min="14595" max="14596" width="5" style="274" customWidth="1"/>
    <col min="14597" max="14597" width="11.7109375" style="274" customWidth="1"/>
    <col min="14598" max="14598" width="9.140625" style="274" customWidth="1"/>
    <col min="14599" max="14599" width="5" style="274" customWidth="1"/>
    <col min="14600" max="14600" width="77.85546875" style="274" customWidth="1"/>
    <col min="14601" max="14602" width="20" style="274" customWidth="1"/>
    <col min="14603" max="14603" width="1.7109375" style="274" customWidth="1"/>
    <col min="14604" max="14848" width="9.140625" style="274"/>
    <col min="14849" max="14849" width="8.28515625" style="274" customWidth="1"/>
    <col min="14850" max="14850" width="1.7109375" style="274" customWidth="1"/>
    <col min="14851" max="14852" width="5" style="274" customWidth="1"/>
    <col min="14853" max="14853" width="11.7109375" style="274" customWidth="1"/>
    <col min="14854" max="14854" width="9.140625" style="274" customWidth="1"/>
    <col min="14855" max="14855" width="5" style="274" customWidth="1"/>
    <col min="14856" max="14856" width="77.85546875" style="274" customWidth="1"/>
    <col min="14857" max="14858" width="20" style="274" customWidth="1"/>
    <col min="14859" max="14859" width="1.7109375" style="274" customWidth="1"/>
    <col min="14860" max="15104" width="9.140625" style="274"/>
    <col min="15105" max="15105" width="8.28515625" style="274" customWidth="1"/>
    <col min="15106" max="15106" width="1.7109375" style="274" customWidth="1"/>
    <col min="15107" max="15108" width="5" style="274" customWidth="1"/>
    <col min="15109" max="15109" width="11.7109375" style="274" customWidth="1"/>
    <col min="15110" max="15110" width="9.140625" style="274" customWidth="1"/>
    <col min="15111" max="15111" width="5" style="274" customWidth="1"/>
    <col min="15112" max="15112" width="77.85546875" style="274" customWidth="1"/>
    <col min="15113" max="15114" width="20" style="274" customWidth="1"/>
    <col min="15115" max="15115" width="1.7109375" style="274" customWidth="1"/>
    <col min="15116" max="15360" width="9.140625" style="274"/>
    <col min="15361" max="15361" width="8.28515625" style="274" customWidth="1"/>
    <col min="15362" max="15362" width="1.7109375" style="274" customWidth="1"/>
    <col min="15363" max="15364" width="5" style="274" customWidth="1"/>
    <col min="15365" max="15365" width="11.7109375" style="274" customWidth="1"/>
    <col min="15366" max="15366" width="9.140625" style="274" customWidth="1"/>
    <col min="15367" max="15367" width="5" style="274" customWidth="1"/>
    <col min="15368" max="15368" width="77.85546875" style="274" customWidth="1"/>
    <col min="15369" max="15370" width="20" style="274" customWidth="1"/>
    <col min="15371" max="15371" width="1.7109375" style="274" customWidth="1"/>
    <col min="15372" max="15616" width="9.140625" style="274"/>
    <col min="15617" max="15617" width="8.28515625" style="274" customWidth="1"/>
    <col min="15618" max="15618" width="1.7109375" style="274" customWidth="1"/>
    <col min="15619" max="15620" width="5" style="274" customWidth="1"/>
    <col min="15621" max="15621" width="11.7109375" style="274" customWidth="1"/>
    <col min="15622" max="15622" width="9.140625" style="274" customWidth="1"/>
    <col min="15623" max="15623" width="5" style="274" customWidth="1"/>
    <col min="15624" max="15624" width="77.85546875" style="274" customWidth="1"/>
    <col min="15625" max="15626" width="20" style="274" customWidth="1"/>
    <col min="15627" max="15627" width="1.7109375" style="274" customWidth="1"/>
    <col min="15628" max="15872" width="9.140625" style="274"/>
    <col min="15873" max="15873" width="8.28515625" style="274" customWidth="1"/>
    <col min="15874" max="15874" width="1.7109375" style="274" customWidth="1"/>
    <col min="15875" max="15876" width="5" style="274" customWidth="1"/>
    <col min="15877" max="15877" width="11.7109375" style="274" customWidth="1"/>
    <col min="15878" max="15878" width="9.140625" style="274" customWidth="1"/>
    <col min="15879" max="15879" width="5" style="274" customWidth="1"/>
    <col min="15880" max="15880" width="77.85546875" style="274" customWidth="1"/>
    <col min="15881" max="15882" width="20" style="274" customWidth="1"/>
    <col min="15883" max="15883" width="1.7109375" style="274" customWidth="1"/>
    <col min="15884" max="16128" width="9.140625" style="274"/>
    <col min="16129" max="16129" width="8.28515625" style="274" customWidth="1"/>
    <col min="16130" max="16130" width="1.7109375" style="274" customWidth="1"/>
    <col min="16131" max="16132" width="5" style="274" customWidth="1"/>
    <col min="16133" max="16133" width="11.7109375" style="274" customWidth="1"/>
    <col min="16134" max="16134" width="9.140625" style="274" customWidth="1"/>
    <col min="16135" max="16135" width="5" style="274" customWidth="1"/>
    <col min="16136" max="16136" width="77.85546875" style="274" customWidth="1"/>
    <col min="16137" max="16138" width="20" style="274" customWidth="1"/>
    <col min="16139" max="16139" width="1.7109375" style="274" customWidth="1"/>
    <col min="16140" max="16384" width="9.140625" style="274"/>
  </cols>
  <sheetData>
    <row r="1" spans="2:11" ht="37.5" customHeight="1" x14ac:dyDescent="0.3"/>
    <row r="2" spans="2:11" ht="7.5" customHeight="1" x14ac:dyDescent="0.3">
      <c r="B2" s="275"/>
      <c r="C2" s="276"/>
      <c r="D2" s="276"/>
      <c r="E2" s="276"/>
      <c r="F2" s="276"/>
      <c r="G2" s="276"/>
      <c r="H2" s="276"/>
      <c r="I2" s="276"/>
      <c r="J2" s="276"/>
      <c r="K2" s="277"/>
    </row>
    <row r="3" spans="2:11" s="281" customFormat="1" ht="45" customHeight="1" x14ac:dyDescent="0.3">
      <c r="B3" s="278"/>
      <c r="C3" s="279" t="s">
        <v>606</v>
      </c>
      <c r="D3" s="279"/>
      <c r="E3" s="279"/>
      <c r="F3" s="279"/>
      <c r="G3" s="279"/>
      <c r="H3" s="279"/>
      <c r="I3" s="279"/>
      <c r="J3" s="279"/>
      <c r="K3" s="280"/>
    </row>
    <row r="4" spans="2:11" ht="25.5" customHeight="1" x14ac:dyDescent="0.3">
      <c r="B4" s="282"/>
      <c r="C4" s="283" t="s">
        <v>607</v>
      </c>
      <c r="D4" s="283"/>
      <c r="E4" s="283"/>
      <c r="F4" s="283"/>
      <c r="G4" s="283"/>
      <c r="H4" s="283"/>
      <c r="I4" s="283"/>
      <c r="J4" s="283"/>
      <c r="K4" s="284"/>
    </row>
    <row r="5" spans="2:11" ht="5.25" customHeight="1" x14ac:dyDescent="0.3">
      <c r="B5" s="282"/>
      <c r="C5" s="285"/>
      <c r="D5" s="285"/>
      <c r="E5" s="285"/>
      <c r="F5" s="285"/>
      <c r="G5" s="285"/>
      <c r="H5" s="285"/>
      <c r="I5" s="285"/>
      <c r="J5" s="285"/>
      <c r="K5" s="284"/>
    </row>
    <row r="6" spans="2:11" ht="15" customHeight="1" x14ac:dyDescent="0.3">
      <c r="B6" s="282"/>
      <c r="C6" s="286" t="s">
        <v>608</v>
      </c>
      <c r="D6" s="286"/>
      <c r="E6" s="286"/>
      <c r="F6" s="286"/>
      <c r="G6" s="286"/>
      <c r="H6" s="286"/>
      <c r="I6" s="286"/>
      <c r="J6" s="286"/>
      <c r="K6" s="284"/>
    </row>
    <row r="7" spans="2:11" ht="15" customHeight="1" x14ac:dyDescent="0.3">
      <c r="B7" s="287"/>
      <c r="C7" s="286" t="s">
        <v>609</v>
      </c>
      <c r="D7" s="286"/>
      <c r="E7" s="286"/>
      <c r="F7" s="286"/>
      <c r="G7" s="286"/>
      <c r="H7" s="286"/>
      <c r="I7" s="286"/>
      <c r="J7" s="286"/>
      <c r="K7" s="284"/>
    </row>
    <row r="8" spans="2:11" ht="12.75" customHeight="1" x14ac:dyDescent="0.3">
      <c r="B8" s="287"/>
      <c r="C8" s="288"/>
      <c r="D8" s="288"/>
      <c r="E8" s="288"/>
      <c r="F8" s="288"/>
      <c r="G8" s="288"/>
      <c r="H8" s="288"/>
      <c r="I8" s="288"/>
      <c r="J8" s="288"/>
      <c r="K8" s="284"/>
    </row>
    <row r="9" spans="2:11" ht="15" customHeight="1" x14ac:dyDescent="0.3">
      <c r="B9" s="287"/>
      <c r="C9" s="286" t="s">
        <v>610</v>
      </c>
      <c r="D9" s="286"/>
      <c r="E9" s="286"/>
      <c r="F9" s="286"/>
      <c r="G9" s="286"/>
      <c r="H9" s="286"/>
      <c r="I9" s="286"/>
      <c r="J9" s="286"/>
      <c r="K9" s="284"/>
    </row>
    <row r="10" spans="2:11" ht="15" customHeight="1" x14ac:dyDescent="0.3">
      <c r="B10" s="287"/>
      <c r="C10" s="288"/>
      <c r="D10" s="286" t="s">
        <v>611</v>
      </c>
      <c r="E10" s="286"/>
      <c r="F10" s="286"/>
      <c r="G10" s="286"/>
      <c r="H10" s="286"/>
      <c r="I10" s="286"/>
      <c r="J10" s="286"/>
      <c r="K10" s="284"/>
    </row>
    <row r="11" spans="2:11" ht="15" customHeight="1" x14ac:dyDescent="0.3">
      <c r="B11" s="287"/>
      <c r="C11" s="289"/>
      <c r="D11" s="286" t="s">
        <v>612</v>
      </c>
      <c r="E11" s="286"/>
      <c r="F11" s="286"/>
      <c r="G11" s="286"/>
      <c r="H11" s="286"/>
      <c r="I11" s="286"/>
      <c r="J11" s="286"/>
      <c r="K11" s="284"/>
    </row>
    <row r="12" spans="2:11" ht="12.75" customHeight="1" x14ac:dyDescent="0.3">
      <c r="B12" s="287"/>
      <c r="C12" s="289"/>
      <c r="D12" s="289"/>
      <c r="E12" s="289"/>
      <c r="F12" s="289"/>
      <c r="G12" s="289"/>
      <c r="H12" s="289"/>
      <c r="I12" s="289"/>
      <c r="J12" s="289"/>
      <c r="K12" s="284"/>
    </row>
    <row r="13" spans="2:11" ht="15" customHeight="1" x14ac:dyDescent="0.3">
      <c r="B13" s="287"/>
      <c r="C13" s="289"/>
      <c r="D13" s="286" t="s">
        <v>613</v>
      </c>
      <c r="E13" s="286"/>
      <c r="F13" s="286"/>
      <c r="G13" s="286"/>
      <c r="H13" s="286"/>
      <c r="I13" s="286"/>
      <c r="J13" s="286"/>
      <c r="K13" s="284"/>
    </row>
    <row r="14" spans="2:11" ht="15" customHeight="1" x14ac:dyDescent="0.3">
      <c r="B14" s="287"/>
      <c r="C14" s="289"/>
      <c r="D14" s="286" t="s">
        <v>614</v>
      </c>
      <c r="E14" s="286"/>
      <c r="F14" s="286"/>
      <c r="G14" s="286"/>
      <c r="H14" s="286"/>
      <c r="I14" s="286"/>
      <c r="J14" s="286"/>
      <c r="K14" s="284"/>
    </row>
    <row r="15" spans="2:11" ht="15" customHeight="1" x14ac:dyDescent="0.3">
      <c r="B15" s="287"/>
      <c r="C15" s="289"/>
      <c r="D15" s="286" t="s">
        <v>615</v>
      </c>
      <c r="E15" s="286"/>
      <c r="F15" s="286"/>
      <c r="G15" s="286"/>
      <c r="H15" s="286"/>
      <c r="I15" s="286"/>
      <c r="J15" s="286"/>
      <c r="K15" s="284"/>
    </row>
    <row r="16" spans="2:11" ht="15" customHeight="1" x14ac:dyDescent="0.3">
      <c r="B16" s="287"/>
      <c r="C16" s="289"/>
      <c r="D16" s="289"/>
      <c r="E16" s="290" t="s">
        <v>84</v>
      </c>
      <c r="F16" s="286" t="s">
        <v>616</v>
      </c>
      <c r="G16" s="286"/>
      <c r="H16" s="286"/>
      <c r="I16" s="286"/>
      <c r="J16" s="286"/>
      <c r="K16" s="284"/>
    </row>
    <row r="17" spans="2:11" ht="15" customHeight="1" x14ac:dyDescent="0.3">
      <c r="B17" s="287"/>
      <c r="C17" s="289"/>
      <c r="D17" s="289"/>
      <c r="E17" s="290" t="s">
        <v>617</v>
      </c>
      <c r="F17" s="286" t="s">
        <v>618</v>
      </c>
      <c r="G17" s="286"/>
      <c r="H17" s="286"/>
      <c r="I17" s="286"/>
      <c r="J17" s="286"/>
      <c r="K17" s="284"/>
    </row>
    <row r="18" spans="2:11" ht="15" customHeight="1" x14ac:dyDescent="0.3">
      <c r="B18" s="287"/>
      <c r="C18" s="289"/>
      <c r="D18" s="289"/>
      <c r="E18" s="290" t="s">
        <v>619</v>
      </c>
      <c r="F18" s="286" t="s">
        <v>620</v>
      </c>
      <c r="G18" s="286"/>
      <c r="H18" s="286"/>
      <c r="I18" s="286"/>
      <c r="J18" s="286"/>
      <c r="K18" s="284"/>
    </row>
    <row r="19" spans="2:11" ht="15" customHeight="1" x14ac:dyDescent="0.3">
      <c r="B19" s="287"/>
      <c r="C19" s="289"/>
      <c r="D19" s="289"/>
      <c r="E19" s="290" t="s">
        <v>621</v>
      </c>
      <c r="F19" s="286" t="s">
        <v>622</v>
      </c>
      <c r="G19" s="286"/>
      <c r="H19" s="286"/>
      <c r="I19" s="286"/>
      <c r="J19" s="286"/>
      <c r="K19" s="284"/>
    </row>
    <row r="20" spans="2:11" ht="15" customHeight="1" x14ac:dyDescent="0.3">
      <c r="B20" s="287"/>
      <c r="C20" s="289"/>
      <c r="D20" s="289"/>
      <c r="E20" s="290" t="s">
        <v>623</v>
      </c>
      <c r="F20" s="286" t="s">
        <v>624</v>
      </c>
      <c r="G20" s="286"/>
      <c r="H20" s="286"/>
      <c r="I20" s="286"/>
      <c r="J20" s="286"/>
      <c r="K20" s="284"/>
    </row>
    <row r="21" spans="2:11" ht="15" customHeight="1" x14ac:dyDescent="0.3">
      <c r="B21" s="287"/>
      <c r="C21" s="289"/>
      <c r="D21" s="289"/>
      <c r="E21" s="290" t="s">
        <v>625</v>
      </c>
      <c r="F21" s="286" t="s">
        <v>626</v>
      </c>
      <c r="G21" s="286"/>
      <c r="H21" s="286"/>
      <c r="I21" s="286"/>
      <c r="J21" s="286"/>
      <c r="K21" s="284"/>
    </row>
    <row r="22" spans="2:11" ht="12.75" customHeight="1" x14ac:dyDescent="0.3">
      <c r="B22" s="287"/>
      <c r="C22" s="289"/>
      <c r="D22" s="289"/>
      <c r="E22" s="289"/>
      <c r="F22" s="289"/>
      <c r="G22" s="289"/>
      <c r="H22" s="289"/>
      <c r="I22" s="289"/>
      <c r="J22" s="289"/>
      <c r="K22" s="284"/>
    </row>
    <row r="23" spans="2:11" ht="15" customHeight="1" x14ac:dyDescent="0.3">
      <c r="B23" s="287"/>
      <c r="C23" s="286" t="s">
        <v>627</v>
      </c>
      <c r="D23" s="286"/>
      <c r="E23" s="286"/>
      <c r="F23" s="286"/>
      <c r="G23" s="286"/>
      <c r="H23" s="286"/>
      <c r="I23" s="286"/>
      <c r="J23" s="286"/>
      <c r="K23" s="284"/>
    </row>
    <row r="24" spans="2:11" ht="15" customHeight="1" x14ac:dyDescent="0.3">
      <c r="B24" s="287"/>
      <c r="C24" s="286" t="s">
        <v>628</v>
      </c>
      <c r="D24" s="286"/>
      <c r="E24" s="286"/>
      <c r="F24" s="286"/>
      <c r="G24" s="286"/>
      <c r="H24" s="286"/>
      <c r="I24" s="286"/>
      <c r="J24" s="286"/>
      <c r="K24" s="284"/>
    </row>
    <row r="25" spans="2:11" ht="15" customHeight="1" x14ac:dyDescent="0.3">
      <c r="B25" s="287"/>
      <c r="C25" s="288"/>
      <c r="D25" s="286" t="s">
        <v>629</v>
      </c>
      <c r="E25" s="286"/>
      <c r="F25" s="286"/>
      <c r="G25" s="286"/>
      <c r="H25" s="286"/>
      <c r="I25" s="286"/>
      <c r="J25" s="286"/>
      <c r="K25" s="284"/>
    </row>
    <row r="26" spans="2:11" ht="15" customHeight="1" x14ac:dyDescent="0.3">
      <c r="B26" s="287"/>
      <c r="C26" s="289"/>
      <c r="D26" s="286" t="s">
        <v>630</v>
      </c>
      <c r="E26" s="286"/>
      <c r="F26" s="286"/>
      <c r="G26" s="286"/>
      <c r="H26" s="286"/>
      <c r="I26" s="286"/>
      <c r="J26" s="286"/>
      <c r="K26" s="284"/>
    </row>
    <row r="27" spans="2:11" ht="12.75" customHeight="1" x14ac:dyDescent="0.3">
      <c r="B27" s="287"/>
      <c r="C27" s="289"/>
      <c r="D27" s="289"/>
      <c r="E27" s="289"/>
      <c r="F27" s="289"/>
      <c r="G27" s="289"/>
      <c r="H27" s="289"/>
      <c r="I27" s="289"/>
      <c r="J27" s="289"/>
      <c r="K27" s="284"/>
    </row>
    <row r="28" spans="2:11" ht="15" customHeight="1" x14ac:dyDescent="0.3">
      <c r="B28" s="287"/>
      <c r="C28" s="289"/>
      <c r="D28" s="286" t="s">
        <v>631</v>
      </c>
      <c r="E28" s="286"/>
      <c r="F28" s="286"/>
      <c r="G28" s="286"/>
      <c r="H28" s="286"/>
      <c r="I28" s="286"/>
      <c r="J28" s="286"/>
      <c r="K28" s="284"/>
    </row>
    <row r="29" spans="2:11" ht="15" customHeight="1" x14ac:dyDescent="0.3">
      <c r="B29" s="287"/>
      <c r="C29" s="289"/>
      <c r="D29" s="286" t="s">
        <v>632</v>
      </c>
      <c r="E29" s="286"/>
      <c r="F29" s="286"/>
      <c r="G29" s="286"/>
      <c r="H29" s="286"/>
      <c r="I29" s="286"/>
      <c r="J29" s="286"/>
      <c r="K29" s="284"/>
    </row>
    <row r="30" spans="2:11" ht="12.75" customHeight="1" x14ac:dyDescent="0.3">
      <c r="B30" s="287"/>
      <c r="C30" s="289"/>
      <c r="D30" s="289"/>
      <c r="E30" s="289"/>
      <c r="F30" s="289"/>
      <c r="G30" s="289"/>
      <c r="H30" s="289"/>
      <c r="I30" s="289"/>
      <c r="J30" s="289"/>
      <c r="K30" s="284"/>
    </row>
    <row r="31" spans="2:11" ht="15" customHeight="1" x14ac:dyDescent="0.3">
      <c r="B31" s="287"/>
      <c r="C31" s="289"/>
      <c r="D31" s="286" t="s">
        <v>633</v>
      </c>
      <c r="E31" s="286"/>
      <c r="F31" s="286"/>
      <c r="G31" s="286"/>
      <c r="H31" s="286"/>
      <c r="I31" s="286"/>
      <c r="J31" s="286"/>
      <c r="K31" s="284"/>
    </row>
    <row r="32" spans="2:11" ht="15" customHeight="1" x14ac:dyDescent="0.3">
      <c r="B32" s="287"/>
      <c r="C32" s="289"/>
      <c r="D32" s="286" t="s">
        <v>634</v>
      </c>
      <c r="E32" s="286"/>
      <c r="F32" s="286"/>
      <c r="G32" s="286"/>
      <c r="H32" s="286"/>
      <c r="I32" s="286"/>
      <c r="J32" s="286"/>
      <c r="K32" s="284"/>
    </row>
    <row r="33" spans="2:11" ht="15" customHeight="1" x14ac:dyDescent="0.3">
      <c r="B33" s="287"/>
      <c r="C33" s="289"/>
      <c r="D33" s="286" t="s">
        <v>635</v>
      </c>
      <c r="E33" s="286"/>
      <c r="F33" s="286"/>
      <c r="G33" s="286"/>
      <c r="H33" s="286"/>
      <c r="I33" s="286"/>
      <c r="J33" s="286"/>
      <c r="K33" s="284"/>
    </row>
    <row r="34" spans="2:11" ht="15" customHeight="1" x14ac:dyDescent="0.3">
      <c r="B34" s="287"/>
      <c r="C34" s="289"/>
      <c r="D34" s="288"/>
      <c r="E34" s="291" t="s">
        <v>117</v>
      </c>
      <c r="F34" s="288"/>
      <c r="G34" s="286" t="s">
        <v>636</v>
      </c>
      <c r="H34" s="286"/>
      <c r="I34" s="286"/>
      <c r="J34" s="286"/>
      <c r="K34" s="284"/>
    </row>
    <row r="35" spans="2:11" ht="30.75" customHeight="1" x14ac:dyDescent="0.3">
      <c r="B35" s="287"/>
      <c r="C35" s="289"/>
      <c r="D35" s="288"/>
      <c r="E35" s="291" t="s">
        <v>637</v>
      </c>
      <c r="F35" s="288"/>
      <c r="G35" s="286" t="s">
        <v>638</v>
      </c>
      <c r="H35" s="286"/>
      <c r="I35" s="286"/>
      <c r="J35" s="286"/>
      <c r="K35" s="284"/>
    </row>
    <row r="36" spans="2:11" ht="15" customHeight="1" x14ac:dyDescent="0.3">
      <c r="B36" s="287"/>
      <c r="C36" s="289"/>
      <c r="D36" s="288"/>
      <c r="E36" s="291" t="s">
        <v>59</v>
      </c>
      <c r="F36" s="288"/>
      <c r="G36" s="286" t="s">
        <v>639</v>
      </c>
      <c r="H36" s="286"/>
      <c r="I36" s="286"/>
      <c r="J36" s="286"/>
      <c r="K36" s="284"/>
    </row>
    <row r="37" spans="2:11" ht="15" customHeight="1" x14ac:dyDescent="0.3">
      <c r="B37" s="287"/>
      <c r="C37" s="289"/>
      <c r="D37" s="288"/>
      <c r="E37" s="291" t="s">
        <v>118</v>
      </c>
      <c r="F37" s="288"/>
      <c r="G37" s="286" t="s">
        <v>640</v>
      </c>
      <c r="H37" s="286"/>
      <c r="I37" s="286"/>
      <c r="J37" s="286"/>
      <c r="K37" s="284"/>
    </row>
    <row r="38" spans="2:11" ht="15" customHeight="1" x14ac:dyDescent="0.3">
      <c r="B38" s="287"/>
      <c r="C38" s="289"/>
      <c r="D38" s="288"/>
      <c r="E38" s="291" t="s">
        <v>119</v>
      </c>
      <c r="F38" s="288"/>
      <c r="G38" s="286" t="s">
        <v>641</v>
      </c>
      <c r="H38" s="286"/>
      <c r="I38" s="286"/>
      <c r="J38" s="286"/>
      <c r="K38" s="284"/>
    </row>
    <row r="39" spans="2:11" ht="15" customHeight="1" x14ac:dyDescent="0.3">
      <c r="B39" s="287"/>
      <c r="C39" s="289"/>
      <c r="D39" s="288"/>
      <c r="E39" s="291" t="s">
        <v>120</v>
      </c>
      <c r="F39" s="288"/>
      <c r="G39" s="286" t="s">
        <v>642</v>
      </c>
      <c r="H39" s="286"/>
      <c r="I39" s="286"/>
      <c r="J39" s="286"/>
      <c r="K39" s="284"/>
    </row>
    <row r="40" spans="2:11" ht="15" customHeight="1" x14ac:dyDescent="0.3">
      <c r="B40" s="287"/>
      <c r="C40" s="289"/>
      <c r="D40" s="288"/>
      <c r="E40" s="291" t="s">
        <v>643</v>
      </c>
      <c r="F40" s="288"/>
      <c r="G40" s="286" t="s">
        <v>644</v>
      </c>
      <c r="H40" s="286"/>
      <c r="I40" s="286"/>
      <c r="J40" s="286"/>
      <c r="K40" s="284"/>
    </row>
    <row r="41" spans="2:11" ht="15" customHeight="1" x14ac:dyDescent="0.3">
      <c r="B41" s="287"/>
      <c r="C41" s="289"/>
      <c r="D41" s="288"/>
      <c r="E41" s="291"/>
      <c r="F41" s="288"/>
      <c r="G41" s="286" t="s">
        <v>645</v>
      </c>
      <c r="H41" s="286"/>
      <c r="I41" s="286"/>
      <c r="J41" s="286"/>
      <c r="K41" s="284"/>
    </row>
    <row r="42" spans="2:11" ht="15" customHeight="1" x14ac:dyDescent="0.3">
      <c r="B42" s="287"/>
      <c r="C42" s="289"/>
      <c r="D42" s="288"/>
      <c r="E42" s="291" t="s">
        <v>646</v>
      </c>
      <c r="F42" s="288"/>
      <c r="G42" s="286" t="s">
        <v>647</v>
      </c>
      <c r="H42" s="286"/>
      <c r="I42" s="286"/>
      <c r="J42" s="286"/>
      <c r="K42" s="284"/>
    </row>
    <row r="43" spans="2:11" ht="15" customHeight="1" x14ac:dyDescent="0.3">
      <c r="B43" s="287"/>
      <c r="C43" s="289"/>
      <c r="D43" s="288"/>
      <c r="E43" s="291" t="s">
        <v>122</v>
      </c>
      <c r="F43" s="288"/>
      <c r="G43" s="286" t="s">
        <v>648</v>
      </c>
      <c r="H43" s="286"/>
      <c r="I43" s="286"/>
      <c r="J43" s="286"/>
      <c r="K43" s="284"/>
    </row>
    <row r="44" spans="2:11" ht="12.75" customHeight="1" x14ac:dyDescent="0.3">
      <c r="B44" s="287"/>
      <c r="C44" s="289"/>
      <c r="D44" s="288"/>
      <c r="E44" s="288"/>
      <c r="F44" s="288"/>
      <c r="G44" s="288"/>
      <c r="H44" s="288"/>
      <c r="I44" s="288"/>
      <c r="J44" s="288"/>
      <c r="K44" s="284"/>
    </row>
    <row r="45" spans="2:11" ht="15" customHeight="1" x14ac:dyDescent="0.3">
      <c r="B45" s="287"/>
      <c r="C45" s="289"/>
      <c r="D45" s="286" t="s">
        <v>649</v>
      </c>
      <c r="E45" s="286"/>
      <c r="F45" s="286"/>
      <c r="G45" s="286"/>
      <c r="H45" s="286"/>
      <c r="I45" s="286"/>
      <c r="J45" s="286"/>
      <c r="K45" s="284"/>
    </row>
    <row r="46" spans="2:11" ht="15" customHeight="1" x14ac:dyDescent="0.3">
      <c r="B46" s="287"/>
      <c r="C46" s="289"/>
      <c r="D46" s="289"/>
      <c r="E46" s="286" t="s">
        <v>650</v>
      </c>
      <c r="F46" s="286"/>
      <c r="G46" s="286"/>
      <c r="H46" s="286"/>
      <c r="I46" s="286"/>
      <c r="J46" s="286"/>
      <c r="K46" s="284"/>
    </row>
    <row r="47" spans="2:11" ht="15" customHeight="1" x14ac:dyDescent="0.3">
      <c r="B47" s="287"/>
      <c r="C47" s="289"/>
      <c r="D47" s="289"/>
      <c r="E47" s="286" t="s">
        <v>651</v>
      </c>
      <c r="F47" s="286"/>
      <c r="G47" s="286"/>
      <c r="H47" s="286"/>
      <c r="I47" s="286"/>
      <c r="J47" s="286"/>
      <c r="K47" s="284"/>
    </row>
    <row r="48" spans="2:11" ht="15" customHeight="1" x14ac:dyDescent="0.3">
      <c r="B48" s="287"/>
      <c r="C48" s="289"/>
      <c r="D48" s="289"/>
      <c r="E48" s="286" t="s">
        <v>652</v>
      </c>
      <c r="F48" s="286"/>
      <c r="G48" s="286"/>
      <c r="H48" s="286"/>
      <c r="I48" s="286"/>
      <c r="J48" s="286"/>
      <c r="K48" s="284"/>
    </row>
    <row r="49" spans="2:11" ht="15" customHeight="1" x14ac:dyDescent="0.3">
      <c r="B49" s="287"/>
      <c r="C49" s="289"/>
      <c r="D49" s="286" t="s">
        <v>653</v>
      </c>
      <c r="E49" s="286"/>
      <c r="F49" s="286"/>
      <c r="G49" s="286"/>
      <c r="H49" s="286"/>
      <c r="I49" s="286"/>
      <c r="J49" s="286"/>
      <c r="K49" s="284"/>
    </row>
    <row r="50" spans="2:11" ht="25.5" customHeight="1" x14ac:dyDescent="0.3">
      <c r="B50" s="282"/>
      <c r="C50" s="283" t="s">
        <v>654</v>
      </c>
      <c r="D50" s="283"/>
      <c r="E50" s="283"/>
      <c r="F50" s="283"/>
      <c r="G50" s="283"/>
      <c r="H50" s="283"/>
      <c r="I50" s="283"/>
      <c r="J50" s="283"/>
      <c r="K50" s="284"/>
    </row>
    <row r="51" spans="2:11" ht="5.25" customHeight="1" x14ac:dyDescent="0.3">
      <c r="B51" s="282"/>
      <c r="C51" s="285"/>
      <c r="D51" s="285"/>
      <c r="E51" s="285"/>
      <c r="F51" s="285"/>
      <c r="G51" s="285"/>
      <c r="H51" s="285"/>
      <c r="I51" s="285"/>
      <c r="J51" s="285"/>
      <c r="K51" s="284"/>
    </row>
    <row r="52" spans="2:11" ht="15" customHeight="1" x14ac:dyDescent="0.3">
      <c r="B52" s="282"/>
      <c r="C52" s="286" t="s">
        <v>655</v>
      </c>
      <c r="D52" s="286"/>
      <c r="E52" s="286"/>
      <c r="F52" s="286"/>
      <c r="G52" s="286"/>
      <c r="H52" s="286"/>
      <c r="I52" s="286"/>
      <c r="J52" s="286"/>
      <c r="K52" s="284"/>
    </row>
    <row r="53" spans="2:11" ht="15" customHeight="1" x14ac:dyDescent="0.3">
      <c r="B53" s="282"/>
      <c r="C53" s="286" t="s">
        <v>656</v>
      </c>
      <c r="D53" s="286"/>
      <c r="E53" s="286"/>
      <c r="F53" s="286"/>
      <c r="G53" s="286"/>
      <c r="H53" s="286"/>
      <c r="I53" s="286"/>
      <c r="J53" s="286"/>
      <c r="K53" s="284"/>
    </row>
    <row r="54" spans="2:11" ht="12.75" customHeight="1" x14ac:dyDescent="0.3">
      <c r="B54" s="282"/>
      <c r="C54" s="288"/>
      <c r="D54" s="288"/>
      <c r="E54" s="288"/>
      <c r="F54" s="288"/>
      <c r="G54" s="288"/>
      <c r="H54" s="288"/>
      <c r="I54" s="288"/>
      <c r="J54" s="288"/>
      <c r="K54" s="284"/>
    </row>
    <row r="55" spans="2:11" ht="15" customHeight="1" x14ac:dyDescent="0.3">
      <c r="B55" s="282"/>
      <c r="C55" s="286" t="s">
        <v>657</v>
      </c>
      <c r="D55" s="286"/>
      <c r="E55" s="286"/>
      <c r="F55" s="286"/>
      <c r="G55" s="286"/>
      <c r="H55" s="286"/>
      <c r="I55" s="286"/>
      <c r="J55" s="286"/>
      <c r="K55" s="284"/>
    </row>
    <row r="56" spans="2:11" ht="15" customHeight="1" x14ac:dyDescent="0.3">
      <c r="B56" s="282"/>
      <c r="C56" s="289"/>
      <c r="D56" s="286" t="s">
        <v>658</v>
      </c>
      <c r="E56" s="286"/>
      <c r="F56" s="286"/>
      <c r="G56" s="286"/>
      <c r="H56" s="286"/>
      <c r="I56" s="286"/>
      <c r="J56" s="286"/>
      <c r="K56" s="284"/>
    </row>
    <row r="57" spans="2:11" ht="15" customHeight="1" x14ac:dyDescent="0.3">
      <c r="B57" s="282"/>
      <c r="C57" s="289"/>
      <c r="D57" s="286" t="s">
        <v>659</v>
      </c>
      <c r="E57" s="286"/>
      <c r="F57" s="286"/>
      <c r="G57" s="286"/>
      <c r="H57" s="286"/>
      <c r="I57" s="286"/>
      <c r="J57" s="286"/>
      <c r="K57" s="284"/>
    </row>
    <row r="58" spans="2:11" ht="15" customHeight="1" x14ac:dyDescent="0.3">
      <c r="B58" s="282"/>
      <c r="C58" s="289"/>
      <c r="D58" s="286" t="s">
        <v>660</v>
      </c>
      <c r="E58" s="286"/>
      <c r="F58" s="286"/>
      <c r="G58" s="286"/>
      <c r="H58" s="286"/>
      <c r="I58" s="286"/>
      <c r="J58" s="286"/>
      <c r="K58" s="284"/>
    </row>
    <row r="59" spans="2:11" ht="15" customHeight="1" x14ac:dyDescent="0.3">
      <c r="B59" s="282"/>
      <c r="C59" s="289"/>
      <c r="D59" s="286" t="s">
        <v>661</v>
      </c>
      <c r="E59" s="286"/>
      <c r="F59" s="286"/>
      <c r="G59" s="286"/>
      <c r="H59" s="286"/>
      <c r="I59" s="286"/>
      <c r="J59" s="286"/>
      <c r="K59" s="284"/>
    </row>
    <row r="60" spans="2:11" ht="15" customHeight="1" x14ac:dyDescent="0.3">
      <c r="B60" s="282"/>
      <c r="C60" s="289"/>
      <c r="D60" s="292" t="s">
        <v>662</v>
      </c>
      <c r="E60" s="292"/>
      <c r="F60" s="292"/>
      <c r="G60" s="292"/>
      <c r="H60" s="292"/>
      <c r="I60" s="292"/>
      <c r="J60" s="292"/>
      <c r="K60" s="284"/>
    </row>
    <row r="61" spans="2:11" ht="15" customHeight="1" x14ac:dyDescent="0.3">
      <c r="B61" s="282"/>
      <c r="C61" s="289"/>
      <c r="D61" s="286" t="s">
        <v>663</v>
      </c>
      <c r="E61" s="286"/>
      <c r="F61" s="286"/>
      <c r="G61" s="286"/>
      <c r="H61" s="286"/>
      <c r="I61" s="286"/>
      <c r="J61" s="286"/>
      <c r="K61" s="284"/>
    </row>
    <row r="62" spans="2:11" ht="12.75" customHeight="1" x14ac:dyDescent="0.3">
      <c r="B62" s="282"/>
      <c r="C62" s="289"/>
      <c r="D62" s="289"/>
      <c r="E62" s="293"/>
      <c r="F62" s="289"/>
      <c r="G62" s="289"/>
      <c r="H62" s="289"/>
      <c r="I62" s="289"/>
      <c r="J62" s="289"/>
      <c r="K62" s="284"/>
    </row>
    <row r="63" spans="2:11" ht="15" customHeight="1" x14ac:dyDescent="0.3">
      <c r="B63" s="282"/>
      <c r="C63" s="289"/>
      <c r="D63" s="286" t="s">
        <v>664</v>
      </c>
      <c r="E63" s="286"/>
      <c r="F63" s="286"/>
      <c r="G63" s="286"/>
      <c r="H63" s="286"/>
      <c r="I63" s="286"/>
      <c r="J63" s="286"/>
      <c r="K63" s="284"/>
    </row>
    <row r="64" spans="2:11" ht="15" customHeight="1" x14ac:dyDescent="0.3">
      <c r="B64" s="282"/>
      <c r="C64" s="289"/>
      <c r="D64" s="292" t="s">
        <v>665</v>
      </c>
      <c r="E64" s="292"/>
      <c r="F64" s="292"/>
      <c r="G64" s="292"/>
      <c r="H64" s="292"/>
      <c r="I64" s="292"/>
      <c r="J64" s="292"/>
      <c r="K64" s="284"/>
    </row>
    <row r="65" spans="2:11" ht="15" customHeight="1" x14ac:dyDescent="0.3">
      <c r="B65" s="282"/>
      <c r="C65" s="289"/>
      <c r="D65" s="286" t="s">
        <v>666</v>
      </c>
      <c r="E65" s="286"/>
      <c r="F65" s="286"/>
      <c r="G65" s="286"/>
      <c r="H65" s="286"/>
      <c r="I65" s="286"/>
      <c r="J65" s="286"/>
      <c r="K65" s="284"/>
    </row>
    <row r="66" spans="2:11" ht="15" customHeight="1" x14ac:dyDescent="0.3">
      <c r="B66" s="282"/>
      <c r="C66" s="289"/>
      <c r="D66" s="286" t="s">
        <v>667</v>
      </c>
      <c r="E66" s="286"/>
      <c r="F66" s="286"/>
      <c r="G66" s="286"/>
      <c r="H66" s="286"/>
      <c r="I66" s="286"/>
      <c r="J66" s="286"/>
      <c r="K66" s="284"/>
    </row>
    <row r="67" spans="2:11" ht="15" customHeight="1" x14ac:dyDescent="0.3">
      <c r="B67" s="282"/>
      <c r="C67" s="289"/>
      <c r="D67" s="286" t="s">
        <v>668</v>
      </c>
      <c r="E67" s="286"/>
      <c r="F67" s="286"/>
      <c r="G67" s="286"/>
      <c r="H67" s="286"/>
      <c r="I67" s="286"/>
      <c r="J67" s="286"/>
      <c r="K67" s="284"/>
    </row>
    <row r="68" spans="2:11" ht="15" customHeight="1" x14ac:dyDescent="0.3">
      <c r="B68" s="282"/>
      <c r="C68" s="289"/>
      <c r="D68" s="286" t="s">
        <v>669</v>
      </c>
      <c r="E68" s="286"/>
      <c r="F68" s="286"/>
      <c r="G68" s="286"/>
      <c r="H68" s="286"/>
      <c r="I68" s="286"/>
      <c r="J68" s="286"/>
      <c r="K68" s="284"/>
    </row>
    <row r="69" spans="2:11" ht="12.75" customHeight="1" x14ac:dyDescent="0.3">
      <c r="B69" s="294"/>
      <c r="C69" s="295"/>
      <c r="D69" s="295"/>
      <c r="E69" s="295"/>
      <c r="F69" s="295"/>
      <c r="G69" s="295"/>
      <c r="H69" s="295"/>
      <c r="I69" s="295"/>
      <c r="J69" s="295"/>
      <c r="K69" s="296"/>
    </row>
    <row r="70" spans="2:11" ht="18.75" customHeight="1" x14ac:dyDescent="0.3">
      <c r="B70" s="297"/>
      <c r="C70" s="297"/>
      <c r="D70" s="297"/>
      <c r="E70" s="297"/>
      <c r="F70" s="297"/>
      <c r="G70" s="297"/>
      <c r="H70" s="297"/>
      <c r="I70" s="297"/>
      <c r="J70" s="297"/>
      <c r="K70" s="298"/>
    </row>
    <row r="71" spans="2:11" ht="18.75" customHeight="1" x14ac:dyDescent="0.3">
      <c r="B71" s="298"/>
      <c r="C71" s="298"/>
      <c r="D71" s="298"/>
      <c r="E71" s="298"/>
      <c r="F71" s="298"/>
      <c r="G71" s="298"/>
      <c r="H71" s="298"/>
      <c r="I71" s="298"/>
      <c r="J71" s="298"/>
      <c r="K71" s="298"/>
    </row>
    <row r="72" spans="2:11" ht="7.5" customHeight="1" x14ac:dyDescent="0.3">
      <c r="B72" s="299"/>
      <c r="C72" s="300"/>
      <c r="D72" s="300"/>
      <c r="E72" s="300"/>
      <c r="F72" s="300"/>
      <c r="G72" s="300"/>
      <c r="H72" s="300"/>
      <c r="I72" s="300"/>
      <c r="J72" s="300"/>
      <c r="K72" s="301"/>
    </row>
    <row r="73" spans="2:11" ht="45" customHeight="1" x14ac:dyDescent="0.3">
      <c r="B73" s="302"/>
      <c r="C73" s="303" t="s">
        <v>605</v>
      </c>
      <c r="D73" s="303"/>
      <c r="E73" s="303"/>
      <c r="F73" s="303"/>
      <c r="G73" s="303"/>
      <c r="H73" s="303"/>
      <c r="I73" s="303"/>
      <c r="J73" s="303"/>
      <c r="K73" s="304"/>
    </row>
    <row r="74" spans="2:11" ht="17.25" customHeight="1" x14ac:dyDescent="0.3">
      <c r="B74" s="302"/>
      <c r="C74" s="305" t="s">
        <v>670</v>
      </c>
      <c r="D74" s="305"/>
      <c r="E74" s="305"/>
      <c r="F74" s="305" t="s">
        <v>671</v>
      </c>
      <c r="G74" s="306"/>
      <c r="H74" s="305" t="s">
        <v>118</v>
      </c>
      <c r="I74" s="305" t="s">
        <v>63</v>
      </c>
      <c r="J74" s="305" t="s">
        <v>672</v>
      </c>
      <c r="K74" s="304"/>
    </row>
    <row r="75" spans="2:11" ht="17.25" customHeight="1" x14ac:dyDescent="0.3">
      <c r="B75" s="302"/>
      <c r="C75" s="307" t="s">
        <v>673</v>
      </c>
      <c r="D75" s="307"/>
      <c r="E75" s="307"/>
      <c r="F75" s="308" t="s">
        <v>674</v>
      </c>
      <c r="G75" s="309"/>
      <c r="H75" s="307"/>
      <c r="I75" s="307"/>
      <c r="J75" s="307" t="s">
        <v>675</v>
      </c>
      <c r="K75" s="304"/>
    </row>
    <row r="76" spans="2:11" ht="5.25" customHeight="1" x14ac:dyDescent="0.3">
      <c r="B76" s="302"/>
      <c r="C76" s="310"/>
      <c r="D76" s="310"/>
      <c r="E76" s="310"/>
      <c r="F76" s="310"/>
      <c r="G76" s="311"/>
      <c r="H76" s="310"/>
      <c r="I76" s="310"/>
      <c r="J76" s="310"/>
      <c r="K76" s="304"/>
    </row>
    <row r="77" spans="2:11" ht="15" customHeight="1" x14ac:dyDescent="0.3">
      <c r="B77" s="302"/>
      <c r="C77" s="291" t="s">
        <v>59</v>
      </c>
      <c r="D77" s="310"/>
      <c r="E77" s="310"/>
      <c r="F77" s="312" t="s">
        <v>676</v>
      </c>
      <c r="G77" s="311"/>
      <c r="H77" s="291" t="s">
        <v>677</v>
      </c>
      <c r="I77" s="291" t="s">
        <v>678</v>
      </c>
      <c r="J77" s="291">
        <v>20</v>
      </c>
      <c r="K77" s="304"/>
    </row>
    <row r="78" spans="2:11" ht="15" customHeight="1" x14ac:dyDescent="0.3">
      <c r="B78" s="302"/>
      <c r="C78" s="291" t="s">
        <v>679</v>
      </c>
      <c r="D78" s="291"/>
      <c r="E78" s="291"/>
      <c r="F78" s="312" t="s">
        <v>676</v>
      </c>
      <c r="G78" s="311"/>
      <c r="H78" s="291" t="s">
        <v>680</v>
      </c>
      <c r="I78" s="291" t="s">
        <v>678</v>
      </c>
      <c r="J78" s="291">
        <v>120</v>
      </c>
      <c r="K78" s="304"/>
    </row>
    <row r="79" spans="2:11" ht="15" customHeight="1" x14ac:dyDescent="0.3">
      <c r="B79" s="313"/>
      <c r="C79" s="291" t="s">
        <v>681</v>
      </c>
      <c r="D79" s="291"/>
      <c r="E79" s="291"/>
      <c r="F79" s="312" t="s">
        <v>682</v>
      </c>
      <c r="G79" s="311"/>
      <c r="H79" s="291" t="s">
        <v>683</v>
      </c>
      <c r="I79" s="291" t="s">
        <v>678</v>
      </c>
      <c r="J79" s="291">
        <v>50</v>
      </c>
      <c r="K79" s="304"/>
    </row>
    <row r="80" spans="2:11" ht="15" customHeight="1" x14ac:dyDescent="0.3">
      <c r="B80" s="313"/>
      <c r="C80" s="291" t="s">
        <v>684</v>
      </c>
      <c r="D80" s="291"/>
      <c r="E80" s="291"/>
      <c r="F80" s="312" t="s">
        <v>676</v>
      </c>
      <c r="G80" s="311"/>
      <c r="H80" s="291" t="s">
        <v>685</v>
      </c>
      <c r="I80" s="291" t="s">
        <v>686</v>
      </c>
      <c r="J80" s="291"/>
      <c r="K80" s="304"/>
    </row>
    <row r="81" spans="2:11" ht="15" customHeight="1" x14ac:dyDescent="0.3">
      <c r="B81" s="313"/>
      <c r="C81" s="314" t="s">
        <v>687</v>
      </c>
      <c r="D81" s="314"/>
      <c r="E81" s="314"/>
      <c r="F81" s="315" t="s">
        <v>682</v>
      </c>
      <c r="G81" s="314"/>
      <c r="H81" s="314" t="s">
        <v>688</v>
      </c>
      <c r="I81" s="314" t="s">
        <v>678</v>
      </c>
      <c r="J81" s="314">
        <v>15</v>
      </c>
      <c r="K81" s="304"/>
    </row>
    <row r="82" spans="2:11" ht="15" customHeight="1" x14ac:dyDescent="0.3">
      <c r="B82" s="313"/>
      <c r="C82" s="314" t="s">
        <v>689</v>
      </c>
      <c r="D82" s="314"/>
      <c r="E82" s="314"/>
      <c r="F82" s="315" t="s">
        <v>682</v>
      </c>
      <c r="G82" s="314"/>
      <c r="H82" s="314" t="s">
        <v>690</v>
      </c>
      <c r="I82" s="314" t="s">
        <v>678</v>
      </c>
      <c r="J82" s="314">
        <v>15</v>
      </c>
      <c r="K82" s="304"/>
    </row>
    <row r="83" spans="2:11" ht="15" customHeight="1" x14ac:dyDescent="0.3">
      <c r="B83" s="313"/>
      <c r="C83" s="314" t="s">
        <v>691</v>
      </c>
      <c r="D83" s="314"/>
      <c r="E83" s="314"/>
      <c r="F83" s="315" t="s">
        <v>682</v>
      </c>
      <c r="G83" s="314"/>
      <c r="H83" s="314" t="s">
        <v>692</v>
      </c>
      <c r="I83" s="314" t="s">
        <v>678</v>
      </c>
      <c r="J83" s="314">
        <v>20</v>
      </c>
      <c r="K83" s="304"/>
    </row>
    <row r="84" spans="2:11" ht="15" customHeight="1" x14ac:dyDescent="0.3">
      <c r="B84" s="313"/>
      <c r="C84" s="314" t="s">
        <v>693</v>
      </c>
      <c r="D84" s="314"/>
      <c r="E84" s="314"/>
      <c r="F84" s="315" t="s">
        <v>682</v>
      </c>
      <c r="G84" s="314"/>
      <c r="H84" s="314" t="s">
        <v>694</v>
      </c>
      <c r="I84" s="314" t="s">
        <v>678</v>
      </c>
      <c r="J84" s="314">
        <v>20</v>
      </c>
      <c r="K84" s="304"/>
    </row>
    <row r="85" spans="2:11" ht="15" customHeight="1" x14ac:dyDescent="0.3">
      <c r="B85" s="313"/>
      <c r="C85" s="291" t="s">
        <v>695</v>
      </c>
      <c r="D85" s="291"/>
      <c r="E85" s="291"/>
      <c r="F85" s="312" t="s">
        <v>682</v>
      </c>
      <c r="G85" s="311"/>
      <c r="H85" s="291" t="s">
        <v>696</v>
      </c>
      <c r="I85" s="291" t="s">
        <v>678</v>
      </c>
      <c r="J85" s="291">
        <v>50</v>
      </c>
      <c r="K85" s="304"/>
    </row>
    <row r="86" spans="2:11" ht="15" customHeight="1" x14ac:dyDescent="0.3">
      <c r="B86" s="313"/>
      <c r="C86" s="291" t="s">
        <v>697</v>
      </c>
      <c r="D86" s="291"/>
      <c r="E86" s="291"/>
      <c r="F86" s="312" t="s">
        <v>682</v>
      </c>
      <c r="G86" s="311"/>
      <c r="H86" s="291" t="s">
        <v>698</v>
      </c>
      <c r="I86" s="291" t="s">
        <v>678</v>
      </c>
      <c r="J86" s="291">
        <v>20</v>
      </c>
      <c r="K86" s="304"/>
    </row>
    <row r="87" spans="2:11" ht="15" customHeight="1" x14ac:dyDescent="0.3">
      <c r="B87" s="313"/>
      <c r="C87" s="291" t="s">
        <v>699</v>
      </c>
      <c r="D87" s="291"/>
      <c r="E87" s="291"/>
      <c r="F87" s="312" t="s">
        <v>682</v>
      </c>
      <c r="G87" s="311"/>
      <c r="H87" s="291" t="s">
        <v>700</v>
      </c>
      <c r="I87" s="291" t="s">
        <v>678</v>
      </c>
      <c r="J87" s="291">
        <v>20</v>
      </c>
      <c r="K87" s="304"/>
    </row>
    <row r="88" spans="2:11" ht="15" customHeight="1" x14ac:dyDescent="0.3">
      <c r="B88" s="313"/>
      <c r="C88" s="291" t="s">
        <v>701</v>
      </c>
      <c r="D88" s="291"/>
      <c r="E88" s="291"/>
      <c r="F88" s="312" t="s">
        <v>682</v>
      </c>
      <c r="G88" s="311"/>
      <c r="H88" s="291" t="s">
        <v>702</v>
      </c>
      <c r="I88" s="291" t="s">
        <v>678</v>
      </c>
      <c r="J88" s="291">
        <v>50</v>
      </c>
      <c r="K88" s="304"/>
    </row>
    <row r="89" spans="2:11" ht="15" customHeight="1" x14ac:dyDescent="0.3">
      <c r="B89" s="313"/>
      <c r="C89" s="291" t="s">
        <v>703</v>
      </c>
      <c r="D89" s="291"/>
      <c r="E89" s="291"/>
      <c r="F89" s="312" t="s">
        <v>682</v>
      </c>
      <c r="G89" s="311"/>
      <c r="H89" s="291" t="s">
        <v>703</v>
      </c>
      <c r="I89" s="291" t="s">
        <v>678</v>
      </c>
      <c r="J89" s="291">
        <v>50</v>
      </c>
      <c r="K89" s="304"/>
    </row>
    <row r="90" spans="2:11" ht="15" customHeight="1" x14ac:dyDescent="0.3">
      <c r="B90" s="313"/>
      <c r="C90" s="291" t="s">
        <v>123</v>
      </c>
      <c r="D90" s="291"/>
      <c r="E90" s="291"/>
      <c r="F90" s="312" t="s">
        <v>682</v>
      </c>
      <c r="G90" s="311"/>
      <c r="H90" s="291" t="s">
        <v>704</v>
      </c>
      <c r="I90" s="291" t="s">
        <v>678</v>
      </c>
      <c r="J90" s="291">
        <v>255</v>
      </c>
      <c r="K90" s="304"/>
    </row>
    <row r="91" spans="2:11" ht="15" customHeight="1" x14ac:dyDescent="0.3">
      <c r="B91" s="313"/>
      <c r="C91" s="291" t="s">
        <v>705</v>
      </c>
      <c r="D91" s="291"/>
      <c r="E91" s="291"/>
      <c r="F91" s="312" t="s">
        <v>676</v>
      </c>
      <c r="G91" s="311"/>
      <c r="H91" s="291" t="s">
        <v>706</v>
      </c>
      <c r="I91" s="291" t="s">
        <v>707</v>
      </c>
      <c r="J91" s="291"/>
      <c r="K91" s="304"/>
    </row>
    <row r="92" spans="2:11" ht="15" customHeight="1" x14ac:dyDescent="0.3">
      <c r="B92" s="313"/>
      <c r="C92" s="291" t="s">
        <v>708</v>
      </c>
      <c r="D92" s="291"/>
      <c r="E92" s="291"/>
      <c r="F92" s="312" t="s">
        <v>676</v>
      </c>
      <c r="G92" s="311"/>
      <c r="H92" s="291" t="s">
        <v>709</v>
      </c>
      <c r="I92" s="291" t="s">
        <v>710</v>
      </c>
      <c r="J92" s="291"/>
      <c r="K92" s="304"/>
    </row>
    <row r="93" spans="2:11" ht="15" customHeight="1" x14ac:dyDescent="0.3">
      <c r="B93" s="313"/>
      <c r="C93" s="291" t="s">
        <v>711</v>
      </c>
      <c r="D93" s="291"/>
      <c r="E93" s="291"/>
      <c r="F93" s="312" t="s">
        <v>676</v>
      </c>
      <c r="G93" s="311"/>
      <c r="H93" s="291" t="s">
        <v>711</v>
      </c>
      <c r="I93" s="291" t="s">
        <v>710</v>
      </c>
      <c r="J93" s="291"/>
      <c r="K93" s="304"/>
    </row>
    <row r="94" spans="2:11" ht="15" customHeight="1" x14ac:dyDescent="0.3">
      <c r="B94" s="313"/>
      <c r="C94" s="291" t="s">
        <v>44</v>
      </c>
      <c r="D94" s="291"/>
      <c r="E94" s="291"/>
      <c r="F94" s="312" t="s">
        <v>676</v>
      </c>
      <c r="G94" s="311"/>
      <c r="H94" s="291" t="s">
        <v>712</v>
      </c>
      <c r="I94" s="291" t="s">
        <v>710</v>
      </c>
      <c r="J94" s="291"/>
      <c r="K94" s="304"/>
    </row>
    <row r="95" spans="2:11" ht="15" customHeight="1" x14ac:dyDescent="0.3">
      <c r="B95" s="313"/>
      <c r="C95" s="291" t="s">
        <v>54</v>
      </c>
      <c r="D95" s="291"/>
      <c r="E95" s="291"/>
      <c r="F95" s="312" t="s">
        <v>676</v>
      </c>
      <c r="G95" s="311"/>
      <c r="H95" s="291" t="s">
        <v>713</v>
      </c>
      <c r="I95" s="291" t="s">
        <v>710</v>
      </c>
      <c r="J95" s="291"/>
      <c r="K95" s="304"/>
    </row>
    <row r="96" spans="2:11" ht="15" customHeight="1" x14ac:dyDescent="0.3">
      <c r="B96" s="316"/>
      <c r="C96" s="317"/>
      <c r="D96" s="317"/>
      <c r="E96" s="317"/>
      <c r="F96" s="317"/>
      <c r="G96" s="317"/>
      <c r="H96" s="317"/>
      <c r="I96" s="317"/>
      <c r="J96" s="317"/>
      <c r="K96" s="318"/>
    </row>
    <row r="97" spans="2:11" ht="18.75" customHeight="1" x14ac:dyDescent="0.3">
      <c r="B97" s="319"/>
      <c r="C97" s="320"/>
      <c r="D97" s="320"/>
      <c r="E97" s="320"/>
      <c r="F97" s="320"/>
      <c r="G97" s="320"/>
      <c r="H97" s="320"/>
      <c r="I97" s="320"/>
      <c r="J97" s="320"/>
      <c r="K97" s="319"/>
    </row>
    <row r="98" spans="2:11" ht="18.75" customHeight="1" x14ac:dyDescent="0.3">
      <c r="B98" s="298"/>
      <c r="C98" s="298"/>
      <c r="D98" s="298"/>
      <c r="E98" s="298"/>
      <c r="F98" s="298"/>
      <c r="G98" s="298"/>
      <c r="H98" s="298"/>
      <c r="I98" s="298"/>
      <c r="J98" s="298"/>
      <c r="K98" s="298"/>
    </row>
    <row r="99" spans="2:11" ht="7.5" customHeight="1" x14ac:dyDescent="0.3">
      <c r="B99" s="299"/>
      <c r="C99" s="300"/>
      <c r="D99" s="300"/>
      <c r="E99" s="300"/>
      <c r="F99" s="300"/>
      <c r="G99" s="300"/>
      <c r="H99" s="300"/>
      <c r="I99" s="300"/>
      <c r="J99" s="300"/>
      <c r="K99" s="301"/>
    </row>
    <row r="100" spans="2:11" ht="45" customHeight="1" x14ac:dyDescent="0.3">
      <c r="B100" s="302"/>
      <c r="C100" s="303" t="s">
        <v>714</v>
      </c>
      <c r="D100" s="303"/>
      <c r="E100" s="303"/>
      <c r="F100" s="303"/>
      <c r="G100" s="303"/>
      <c r="H100" s="303"/>
      <c r="I100" s="303"/>
      <c r="J100" s="303"/>
      <c r="K100" s="304"/>
    </row>
    <row r="101" spans="2:11" ht="17.25" customHeight="1" x14ac:dyDescent="0.3">
      <c r="B101" s="302"/>
      <c r="C101" s="305" t="s">
        <v>670</v>
      </c>
      <c r="D101" s="305"/>
      <c r="E101" s="305"/>
      <c r="F101" s="305" t="s">
        <v>671</v>
      </c>
      <c r="G101" s="306"/>
      <c r="H101" s="305" t="s">
        <v>118</v>
      </c>
      <c r="I101" s="305" t="s">
        <v>63</v>
      </c>
      <c r="J101" s="305" t="s">
        <v>672</v>
      </c>
      <c r="K101" s="304"/>
    </row>
    <row r="102" spans="2:11" ht="17.25" customHeight="1" x14ac:dyDescent="0.3">
      <c r="B102" s="302"/>
      <c r="C102" s="307" t="s">
        <v>673</v>
      </c>
      <c r="D102" s="307"/>
      <c r="E102" s="307"/>
      <c r="F102" s="308" t="s">
        <v>674</v>
      </c>
      <c r="G102" s="309"/>
      <c r="H102" s="307"/>
      <c r="I102" s="307"/>
      <c r="J102" s="307" t="s">
        <v>675</v>
      </c>
      <c r="K102" s="304"/>
    </row>
    <row r="103" spans="2:11" ht="5.25" customHeight="1" x14ac:dyDescent="0.3">
      <c r="B103" s="302"/>
      <c r="C103" s="305"/>
      <c r="D103" s="305"/>
      <c r="E103" s="305"/>
      <c r="F103" s="305"/>
      <c r="G103" s="321"/>
      <c r="H103" s="305"/>
      <c r="I103" s="305"/>
      <c r="J103" s="305"/>
      <c r="K103" s="304"/>
    </row>
    <row r="104" spans="2:11" ht="15" customHeight="1" x14ac:dyDescent="0.3">
      <c r="B104" s="302"/>
      <c r="C104" s="291" t="s">
        <v>59</v>
      </c>
      <c r="D104" s="310"/>
      <c r="E104" s="310"/>
      <c r="F104" s="312" t="s">
        <v>676</v>
      </c>
      <c r="G104" s="321"/>
      <c r="H104" s="291" t="s">
        <v>715</v>
      </c>
      <c r="I104" s="291" t="s">
        <v>678</v>
      </c>
      <c r="J104" s="291">
        <v>20</v>
      </c>
      <c r="K104" s="304"/>
    </row>
    <row r="105" spans="2:11" ht="15" customHeight="1" x14ac:dyDescent="0.3">
      <c r="B105" s="302"/>
      <c r="C105" s="291" t="s">
        <v>679</v>
      </c>
      <c r="D105" s="291"/>
      <c r="E105" s="291"/>
      <c r="F105" s="312" t="s">
        <v>676</v>
      </c>
      <c r="G105" s="291"/>
      <c r="H105" s="291" t="s">
        <v>715</v>
      </c>
      <c r="I105" s="291" t="s">
        <v>678</v>
      </c>
      <c r="J105" s="291">
        <v>120</v>
      </c>
      <c r="K105" s="304"/>
    </row>
    <row r="106" spans="2:11" ht="15" customHeight="1" x14ac:dyDescent="0.3">
      <c r="B106" s="313"/>
      <c r="C106" s="291" t="s">
        <v>681</v>
      </c>
      <c r="D106" s="291"/>
      <c r="E106" s="291"/>
      <c r="F106" s="312" t="s">
        <v>682</v>
      </c>
      <c r="G106" s="291"/>
      <c r="H106" s="291" t="s">
        <v>715</v>
      </c>
      <c r="I106" s="291" t="s">
        <v>678</v>
      </c>
      <c r="J106" s="291">
        <v>50</v>
      </c>
      <c r="K106" s="304"/>
    </row>
    <row r="107" spans="2:11" ht="15" customHeight="1" x14ac:dyDescent="0.3">
      <c r="B107" s="313"/>
      <c r="C107" s="291" t="s">
        <v>684</v>
      </c>
      <c r="D107" s="291"/>
      <c r="E107" s="291"/>
      <c r="F107" s="312" t="s">
        <v>676</v>
      </c>
      <c r="G107" s="291"/>
      <c r="H107" s="291" t="s">
        <v>715</v>
      </c>
      <c r="I107" s="291" t="s">
        <v>686</v>
      </c>
      <c r="J107" s="291"/>
      <c r="K107" s="304"/>
    </row>
    <row r="108" spans="2:11" ht="15" customHeight="1" x14ac:dyDescent="0.3">
      <c r="B108" s="313"/>
      <c r="C108" s="291" t="s">
        <v>695</v>
      </c>
      <c r="D108" s="291"/>
      <c r="E108" s="291"/>
      <c r="F108" s="312" t="s">
        <v>682</v>
      </c>
      <c r="G108" s="291"/>
      <c r="H108" s="291" t="s">
        <v>715</v>
      </c>
      <c r="I108" s="291" t="s">
        <v>678</v>
      </c>
      <c r="J108" s="291">
        <v>50</v>
      </c>
      <c r="K108" s="304"/>
    </row>
    <row r="109" spans="2:11" ht="15" customHeight="1" x14ac:dyDescent="0.3">
      <c r="B109" s="313"/>
      <c r="C109" s="291" t="s">
        <v>703</v>
      </c>
      <c r="D109" s="291"/>
      <c r="E109" s="291"/>
      <c r="F109" s="312" t="s">
        <v>682</v>
      </c>
      <c r="G109" s="291"/>
      <c r="H109" s="291" t="s">
        <v>715</v>
      </c>
      <c r="I109" s="291" t="s">
        <v>678</v>
      </c>
      <c r="J109" s="291">
        <v>50</v>
      </c>
      <c r="K109" s="304"/>
    </row>
    <row r="110" spans="2:11" ht="15" customHeight="1" x14ac:dyDescent="0.3">
      <c r="B110" s="313"/>
      <c r="C110" s="291" t="s">
        <v>701</v>
      </c>
      <c r="D110" s="291"/>
      <c r="E110" s="291"/>
      <c r="F110" s="312" t="s">
        <v>682</v>
      </c>
      <c r="G110" s="291"/>
      <c r="H110" s="291" t="s">
        <v>715</v>
      </c>
      <c r="I110" s="291" t="s">
        <v>678</v>
      </c>
      <c r="J110" s="291">
        <v>50</v>
      </c>
      <c r="K110" s="304"/>
    </row>
    <row r="111" spans="2:11" ht="15" customHeight="1" x14ac:dyDescent="0.3">
      <c r="B111" s="313"/>
      <c r="C111" s="291" t="s">
        <v>59</v>
      </c>
      <c r="D111" s="291"/>
      <c r="E111" s="291"/>
      <c r="F111" s="312" t="s">
        <v>676</v>
      </c>
      <c r="G111" s="291"/>
      <c r="H111" s="291" t="s">
        <v>716</v>
      </c>
      <c r="I111" s="291" t="s">
        <v>678</v>
      </c>
      <c r="J111" s="291">
        <v>20</v>
      </c>
      <c r="K111" s="304"/>
    </row>
    <row r="112" spans="2:11" ht="15" customHeight="1" x14ac:dyDescent="0.3">
      <c r="B112" s="313"/>
      <c r="C112" s="291" t="s">
        <v>717</v>
      </c>
      <c r="D112" s="291"/>
      <c r="E112" s="291"/>
      <c r="F112" s="312" t="s">
        <v>676</v>
      </c>
      <c r="G112" s="291"/>
      <c r="H112" s="291" t="s">
        <v>718</v>
      </c>
      <c r="I112" s="291" t="s">
        <v>678</v>
      </c>
      <c r="J112" s="291">
        <v>120</v>
      </c>
      <c r="K112" s="304"/>
    </row>
    <row r="113" spans="2:11" ht="15" customHeight="1" x14ac:dyDescent="0.3">
      <c r="B113" s="313"/>
      <c r="C113" s="291" t="s">
        <v>44</v>
      </c>
      <c r="D113" s="291"/>
      <c r="E113" s="291"/>
      <c r="F113" s="312" t="s">
        <v>676</v>
      </c>
      <c r="G113" s="291"/>
      <c r="H113" s="291" t="s">
        <v>719</v>
      </c>
      <c r="I113" s="291" t="s">
        <v>710</v>
      </c>
      <c r="J113" s="291"/>
      <c r="K113" s="304"/>
    </row>
    <row r="114" spans="2:11" ht="15" customHeight="1" x14ac:dyDescent="0.3">
      <c r="B114" s="313"/>
      <c r="C114" s="291" t="s">
        <v>54</v>
      </c>
      <c r="D114" s="291"/>
      <c r="E114" s="291"/>
      <c r="F114" s="312" t="s">
        <v>676</v>
      </c>
      <c r="G114" s="291"/>
      <c r="H114" s="291" t="s">
        <v>720</v>
      </c>
      <c r="I114" s="291" t="s">
        <v>710</v>
      </c>
      <c r="J114" s="291"/>
      <c r="K114" s="304"/>
    </row>
    <row r="115" spans="2:11" ht="15" customHeight="1" x14ac:dyDescent="0.3">
      <c r="B115" s="313"/>
      <c r="C115" s="291" t="s">
        <v>63</v>
      </c>
      <c r="D115" s="291"/>
      <c r="E115" s="291"/>
      <c r="F115" s="312" t="s">
        <v>676</v>
      </c>
      <c r="G115" s="291"/>
      <c r="H115" s="291" t="s">
        <v>721</v>
      </c>
      <c r="I115" s="291" t="s">
        <v>722</v>
      </c>
      <c r="J115" s="291"/>
      <c r="K115" s="304"/>
    </row>
    <row r="116" spans="2:11" ht="15" customHeight="1" x14ac:dyDescent="0.3">
      <c r="B116" s="316"/>
      <c r="C116" s="322"/>
      <c r="D116" s="322"/>
      <c r="E116" s="322"/>
      <c r="F116" s="322"/>
      <c r="G116" s="322"/>
      <c r="H116" s="322"/>
      <c r="I116" s="322"/>
      <c r="J116" s="322"/>
      <c r="K116" s="318"/>
    </row>
    <row r="117" spans="2:11" ht="18.75" customHeight="1" x14ac:dyDescent="0.3">
      <c r="B117" s="323"/>
      <c r="C117" s="288"/>
      <c r="D117" s="288"/>
      <c r="E117" s="288"/>
      <c r="F117" s="324"/>
      <c r="G117" s="288"/>
      <c r="H117" s="288"/>
      <c r="I117" s="288"/>
      <c r="J117" s="288"/>
      <c r="K117" s="323"/>
    </row>
    <row r="118" spans="2:11" ht="18.75" customHeight="1" x14ac:dyDescent="0.3">
      <c r="B118" s="298"/>
      <c r="C118" s="298"/>
      <c r="D118" s="298"/>
      <c r="E118" s="298"/>
      <c r="F118" s="298"/>
      <c r="G118" s="298"/>
      <c r="H118" s="298"/>
      <c r="I118" s="298"/>
      <c r="J118" s="298"/>
      <c r="K118" s="298"/>
    </row>
    <row r="119" spans="2:11" ht="7.5" customHeight="1" x14ac:dyDescent="0.3">
      <c r="B119" s="325"/>
      <c r="C119" s="326"/>
      <c r="D119" s="326"/>
      <c r="E119" s="326"/>
      <c r="F119" s="326"/>
      <c r="G119" s="326"/>
      <c r="H119" s="326"/>
      <c r="I119" s="326"/>
      <c r="J119" s="326"/>
      <c r="K119" s="327"/>
    </row>
    <row r="120" spans="2:11" ht="45" customHeight="1" x14ac:dyDescent="0.3">
      <c r="B120" s="328"/>
      <c r="C120" s="279" t="s">
        <v>723</v>
      </c>
      <c r="D120" s="279"/>
      <c r="E120" s="279"/>
      <c r="F120" s="279"/>
      <c r="G120" s="279"/>
      <c r="H120" s="279"/>
      <c r="I120" s="279"/>
      <c r="J120" s="279"/>
      <c r="K120" s="329"/>
    </row>
    <row r="121" spans="2:11" ht="17.25" customHeight="1" x14ac:dyDescent="0.3">
      <c r="B121" s="330"/>
      <c r="C121" s="305" t="s">
        <v>670</v>
      </c>
      <c r="D121" s="305"/>
      <c r="E121" s="305"/>
      <c r="F121" s="305" t="s">
        <v>671</v>
      </c>
      <c r="G121" s="306"/>
      <c r="H121" s="305" t="s">
        <v>118</v>
      </c>
      <c r="I121" s="305" t="s">
        <v>63</v>
      </c>
      <c r="J121" s="305" t="s">
        <v>672</v>
      </c>
      <c r="K121" s="331"/>
    </row>
    <row r="122" spans="2:11" ht="17.25" customHeight="1" x14ac:dyDescent="0.3">
      <c r="B122" s="330"/>
      <c r="C122" s="307" t="s">
        <v>673</v>
      </c>
      <c r="D122" s="307"/>
      <c r="E122" s="307"/>
      <c r="F122" s="308" t="s">
        <v>674</v>
      </c>
      <c r="G122" s="309"/>
      <c r="H122" s="307"/>
      <c r="I122" s="307"/>
      <c r="J122" s="307" t="s">
        <v>675</v>
      </c>
      <c r="K122" s="331"/>
    </row>
    <row r="123" spans="2:11" ht="5.25" customHeight="1" x14ac:dyDescent="0.3">
      <c r="B123" s="332"/>
      <c r="C123" s="310"/>
      <c r="D123" s="310"/>
      <c r="E123" s="310"/>
      <c r="F123" s="310"/>
      <c r="G123" s="291"/>
      <c r="H123" s="310"/>
      <c r="I123" s="310"/>
      <c r="J123" s="310"/>
      <c r="K123" s="333"/>
    </row>
    <row r="124" spans="2:11" ht="15" customHeight="1" x14ac:dyDescent="0.3">
      <c r="B124" s="332"/>
      <c r="C124" s="291" t="s">
        <v>679</v>
      </c>
      <c r="D124" s="310"/>
      <c r="E124" s="310"/>
      <c r="F124" s="312" t="s">
        <v>676</v>
      </c>
      <c r="G124" s="291"/>
      <c r="H124" s="291" t="s">
        <v>715</v>
      </c>
      <c r="I124" s="291" t="s">
        <v>678</v>
      </c>
      <c r="J124" s="291">
        <v>120</v>
      </c>
      <c r="K124" s="334"/>
    </row>
    <row r="125" spans="2:11" ht="15" customHeight="1" x14ac:dyDescent="0.3">
      <c r="B125" s="332"/>
      <c r="C125" s="291" t="s">
        <v>724</v>
      </c>
      <c r="D125" s="291"/>
      <c r="E125" s="291"/>
      <c r="F125" s="312" t="s">
        <v>676</v>
      </c>
      <c r="G125" s="291"/>
      <c r="H125" s="291" t="s">
        <v>725</v>
      </c>
      <c r="I125" s="291" t="s">
        <v>678</v>
      </c>
      <c r="J125" s="291" t="s">
        <v>726</v>
      </c>
      <c r="K125" s="334"/>
    </row>
    <row r="126" spans="2:11" ht="15" customHeight="1" x14ac:dyDescent="0.3">
      <c r="B126" s="332"/>
      <c r="C126" s="291" t="s">
        <v>625</v>
      </c>
      <c r="D126" s="291"/>
      <c r="E126" s="291"/>
      <c r="F126" s="312" t="s">
        <v>676</v>
      </c>
      <c r="G126" s="291"/>
      <c r="H126" s="291" t="s">
        <v>727</v>
      </c>
      <c r="I126" s="291" t="s">
        <v>678</v>
      </c>
      <c r="J126" s="291" t="s">
        <v>726</v>
      </c>
      <c r="K126" s="334"/>
    </row>
    <row r="127" spans="2:11" ht="15" customHeight="1" x14ac:dyDescent="0.3">
      <c r="B127" s="332"/>
      <c r="C127" s="291" t="s">
        <v>687</v>
      </c>
      <c r="D127" s="291"/>
      <c r="E127" s="291"/>
      <c r="F127" s="312" t="s">
        <v>682</v>
      </c>
      <c r="G127" s="291"/>
      <c r="H127" s="291" t="s">
        <v>688</v>
      </c>
      <c r="I127" s="291" t="s">
        <v>678</v>
      </c>
      <c r="J127" s="291">
        <v>15</v>
      </c>
      <c r="K127" s="334"/>
    </row>
    <row r="128" spans="2:11" ht="15" customHeight="1" x14ac:dyDescent="0.3">
      <c r="B128" s="332"/>
      <c r="C128" s="314" t="s">
        <v>689</v>
      </c>
      <c r="D128" s="314"/>
      <c r="E128" s="314"/>
      <c r="F128" s="315" t="s">
        <v>682</v>
      </c>
      <c r="G128" s="314"/>
      <c r="H128" s="314" t="s">
        <v>690</v>
      </c>
      <c r="I128" s="314" t="s">
        <v>678</v>
      </c>
      <c r="J128" s="314">
        <v>15</v>
      </c>
      <c r="K128" s="334"/>
    </row>
    <row r="129" spans="2:11" ht="15" customHeight="1" x14ac:dyDescent="0.3">
      <c r="B129" s="332"/>
      <c r="C129" s="314" t="s">
        <v>691</v>
      </c>
      <c r="D129" s="314"/>
      <c r="E129" s="314"/>
      <c r="F129" s="315" t="s">
        <v>682</v>
      </c>
      <c r="G129" s="314"/>
      <c r="H129" s="314" t="s">
        <v>692</v>
      </c>
      <c r="I129" s="314" t="s">
        <v>678</v>
      </c>
      <c r="J129" s="314">
        <v>20</v>
      </c>
      <c r="K129" s="334"/>
    </row>
    <row r="130" spans="2:11" ht="15" customHeight="1" x14ac:dyDescent="0.3">
      <c r="B130" s="332"/>
      <c r="C130" s="314" t="s">
        <v>693</v>
      </c>
      <c r="D130" s="314"/>
      <c r="E130" s="314"/>
      <c r="F130" s="315" t="s">
        <v>682</v>
      </c>
      <c r="G130" s="314"/>
      <c r="H130" s="314" t="s">
        <v>694</v>
      </c>
      <c r="I130" s="314" t="s">
        <v>678</v>
      </c>
      <c r="J130" s="314">
        <v>20</v>
      </c>
      <c r="K130" s="334"/>
    </row>
    <row r="131" spans="2:11" ht="15" customHeight="1" x14ac:dyDescent="0.3">
      <c r="B131" s="332"/>
      <c r="C131" s="291" t="s">
        <v>681</v>
      </c>
      <c r="D131" s="291"/>
      <c r="E131" s="291"/>
      <c r="F131" s="312" t="s">
        <v>682</v>
      </c>
      <c r="G131" s="291"/>
      <c r="H131" s="291" t="s">
        <v>715</v>
      </c>
      <c r="I131" s="291" t="s">
        <v>678</v>
      </c>
      <c r="J131" s="291">
        <v>50</v>
      </c>
      <c r="K131" s="334"/>
    </row>
    <row r="132" spans="2:11" ht="15" customHeight="1" x14ac:dyDescent="0.3">
      <c r="B132" s="332"/>
      <c r="C132" s="291" t="s">
        <v>695</v>
      </c>
      <c r="D132" s="291"/>
      <c r="E132" s="291"/>
      <c r="F132" s="312" t="s">
        <v>682</v>
      </c>
      <c r="G132" s="291"/>
      <c r="H132" s="291" t="s">
        <v>715</v>
      </c>
      <c r="I132" s="291" t="s">
        <v>678</v>
      </c>
      <c r="J132" s="291">
        <v>50</v>
      </c>
      <c r="K132" s="334"/>
    </row>
    <row r="133" spans="2:11" ht="15" customHeight="1" x14ac:dyDescent="0.3">
      <c r="B133" s="332"/>
      <c r="C133" s="291" t="s">
        <v>701</v>
      </c>
      <c r="D133" s="291"/>
      <c r="E133" s="291"/>
      <c r="F133" s="312" t="s">
        <v>682</v>
      </c>
      <c r="G133" s="291"/>
      <c r="H133" s="291" t="s">
        <v>715</v>
      </c>
      <c r="I133" s="291" t="s">
        <v>678</v>
      </c>
      <c r="J133" s="291">
        <v>50</v>
      </c>
      <c r="K133" s="334"/>
    </row>
    <row r="134" spans="2:11" ht="15" customHeight="1" x14ac:dyDescent="0.3">
      <c r="B134" s="332"/>
      <c r="C134" s="291" t="s">
        <v>703</v>
      </c>
      <c r="D134" s="291"/>
      <c r="E134" s="291"/>
      <c r="F134" s="312" t="s">
        <v>682</v>
      </c>
      <c r="G134" s="291"/>
      <c r="H134" s="291" t="s">
        <v>715</v>
      </c>
      <c r="I134" s="291" t="s">
        <v>678</v>
      </c>
      <c r="J134" s="291">
        <v>50</v>
      </c>
      <c r="K134" s="334"/>
    </row>
    <row r="135" spans="2:11" ht="15" customHeight="1" x14ac:dyDescent="0.3">
      <c r="B135" s="332"/>
      <c r="C135" s="291" t="s">
        <v>123</v>
      </c>
      <c r="D135" s="291"/>
      <c r="E135" s="291"/>
      <c r="F135" s="312" t="s">
        <v>682</v>
      </c>
      <c r="G135" s="291"/>
      <c r="H135" s="291" t="s">
        <v>728</v>
      </c>
      <c r="I135" s="291" t="s">
        <v>678</v>
      </c>
      <c r="J135" s="291">
        <v>255</v>
      </c>
      <c r="K135" s="334"/>
    </row>
    <row r="136" spans="2:11" ht="15" customHeight="1" x14ac:dyDescent="0.3">
      <c r="B136" s="332"/>
      <c r="C136" s="291" t="s">
        <v>705</v>
      </c>
      <c r="D136" s="291"/>
      <c r="E136" s="291"/>
      <c r="F136" s="312" t="s">
        <v>676</v>
      </c>
      <c r="G136" s="291"/>
      <c r="H136" s="291" t="s">
        <v>729</v>
      </c>
      <c r="I136" s="291" t="s">
        <v>707</v>
      </c>
      <c r="J136" s="291"/>
      <c r="K136" s="334"/>
    </row>
    <row r="137" spans="2:11" ht="15" customHeight="1" x14ac:dyDescent="0.3">
      <c r="B137" s="332"/>
      <c r="C137" s="291" t="s">
        <v>708</v>
      </c>
      <c r="D137" s="291"/>
      <c r="E137" s="291"/>
      <c r="F137" s="312" t="s">
        <v>676</v>
      </c>
      <c r="G137" s="291"/>
      <c r="H137" s="291" t="s">
        <v>730</v>
      </c>
      <c r="I137" s="291" t="s">
        <v>710</v>
      </c>
      <c r="J137" s="291"/>
      <c r="K137" s="334"/>
    </row>
    <row r="138" spans="2:11" ht="15" customHeight="1" x14ac:dyDescent="0.3">
      <c r="B138" s="332"/>
      <c r="C138" s="291" t="s">
        <v>711</v>
      </c>
      <c r="D138" s="291"/>
      <c r="E138" s="291"/>
      <c r="F138" s="312" t="s">
        <v>676</v>
      </c>
      <c r="G138" s="291"/>
      <c r="H138" s="291" t="s">
        <v>711</v>
      </c>
      <c r="I138" s="291" t="s">
        <v>710</v>
      </c>
      <c r="J138" s="291"/>
      <c r="K138" s="334"/>
    </row>
    <row r="139" spans="2:11" ht="15" customHeight="1" x14ac:dyDescent="0.3">
      <c r="B139" s="332"/>
      <c r="C139" s="291" t="s">
        <v>44</v>
      </c>
      <c r="D139" s="291"/>
      <c r="E139" s="291"/>
      <c r="F139" s="312" t="s">
        <v>676</v>
      </c>
      <c r="G139" s="291"/>
      <c r="H139" s="291" t="s">
        <v>731</v>
      </c>
      <c r="I139" s="291" t="s">
        <v>710</v>
      </c>
      <c r="J139" s="291"/>
      <c r="K139" s="334"/>
    </row>
    <row r="140" spans="2:11" ht="15" customHeight="1" x14ac:dyDescent="0.3">
      <c r="B140" s="332"/>
      <c r="C140" s="291" t="s">
        <v>732</v>
      </c>
      <c r="D140" s="291"/>
      <c r="E140" s="291"/>
      <c r="F140" s="312" t="s">
        <v>676</v>
      </c>
      <c r="G140" s="291"/>
      <c r="H140" s="291" t="s">
        <v>733</v>
      </c>
      <c r="I140" s="291" t="s">
        <v>710</v>
      </c>
      <c r="J140" s="291"/>
      <c r="K140" s="334"/>
    </row>
    <row r="141" spans="2:11" ht="15" customHeight="1" x14ac:dyDescent="0.3">
      <c r="B141" s="335"/>
      <c r="C141" s="336"/>
      <c r="D141" s="336"/>
      <c r="E141" s="336"/>
      <c r="F141" s="336"/>
      <c r="G141" s="336"/>
      <c r="H141" s="336"/>
      <c r="I141" s="336"/>
      <c r="J141" s="336"/>
      <c r="K141" s="337"/>
    </row>
    <row r="142" spans="2:11" ht="18.75" customHeight="1" x14ac:dyDescent="0.3">
      <c r="B142" s="288"/>
      <c r="C142" s="288"/>
      <c r="D142" s="288"/>
      <c r="E142" s="288"/>
      <c r="F142" s="324"/>
      <c r="G142" s="288"/>
      <c r="H142" s="288"/>
      <c r="I142" s="288"/>
      <c r="J142" s="288"/>
      <c r="K142" s="288"/>
    </row>
    <row r="143" spans="2:11" ht="18.75" customHeight="1" x14ac:dyDescent="0.3">
      <c r="B143" s="298"/>
      <c r="C143" s="298"/>
      <c r="D143" s="298"/>
      <c r="E143" s="298"/>
      <c r="F143" s="298"/>
      <c r="G143" s="298"/>
      <c r="H143" s="298"/>
      <c r="I143" s="298"/>
      <c r="J143" s="298"/>
      <c r="K143" s="298"/>
    </row>
    <row r="144" spans="2:11" ht="7.5" customHeight="1" x14ac:dyDescent="0.3">
      <c r="B144" s="299"/>
      <c r="C144" s="300"/>
      <c r="D144" s="300"/>
      <c r="E144" s="300"/>
      <c r="F144" s="300"/>
      <c r="G144" s="300"/>
      <c r="H144" s="300"/>
      <c r="I144" s="300"/>
      <c r="J144" s="300"/>
      <c r="K144" s="301"/>
    </row>
    <row r="145" spans="2:11" ht="45" customHeight="1" x14ac:dyDescent="0.3">
      <c r="B145" s="302"/>
      <c r="C145" s="303" t="s">
        <v>734</v>
      </c>
      <c r="D145" s="303"/>
      <c r="E145" s="303"/>
      <c r="F145" s="303"/>
      <c r="G145" s="303"/>
      <c r="H145" s="303"/>
      <c r="I145" s="303"/>
      <c r="J145" s="303"/>
      <c r="K145" s="304"/>
    </row>
    <row r="146" spans="2:11" ht="17.25" customHeight="1" x14ac:dyDescent="0.3">
      <c r="B146" s="302"/>
      <c r="C146" s="305" t="s">
        <v>670</v>
      </c>
      <c r="D146" s="305"/>
      <c r="E146" s="305"/>
      <c r="F146" s="305" t="s">
        <v>671</v>
      </c>
      <c r="G146" s="306"/>
      <c r="H146" s="305" t="s">
        <v>118</v>
      </c>
      <c r="I146" s="305" t="s">
        <v>63</v>
      </c>
      <c r="J146" s="305" t="s">
        <v>672</v>
      </c>
      <c r="K146" s="304"/>
    </row>
    <row r="147" spans="2:11" ht="17.25" customHeight="1" x14ac:dyDescent="0.3">
      <c r="B147" s="302"/>
      <c r="C147" s="307" t="s">
        <v>673</v>
      </c>
      <c r="D147" s="307"/>
      <c r="E147" s="307"/>
      <c r="F147" s="308" t="s">
        <v>674</v>
      </c>
      <c r="G147" s="309"/>
      <c r="H147" s="307"/>
      <c r="I147" s="307"/>
      <c r="J147" s="307" t="s">
        <v>675</v>
      </c>
      <c r="K147" s="304"/>
    </row>
    <row r="148" spans="2:11" ht="5.25" customHeight="1" x14ac:dyDescent="0.3">
      <c r="B148" s="313"/>
      <c r="C148" s="310"/>
      <c r="D148" s="310"/>
      <c r="E148" s="310"/>
      <c r="F148" s="310"/>
      <c r="G148" s="311"/>
      <c r="H148" s="310"/>
      <c r="I148" s="310"/>
      <c r="J148" s="310"/>
      <c r="K148" s="334"/>
    </row>
    <row r="149" spans="2:11" ht="15" customHeight="1" x14ac:dyDescent="0.3">
      <c r="B149" s="313"/>
      <c r="C149" s="338" t="s">
        <v>679</v>
      </c>
      <c r="D149" s="291"/>
      <c r="E149" s="291"/>
      <c r="F149" s="339" t="s">
        <v>676</v>
      </c>
      <c r="G149" s="291"/>
      <c r="H149" s="338" t="s">
        <v>715</v>
      </c>
      <c r="I149" s="338" t="s">
        <v>678</v>
      </c>
      <c r="J149" s="338">
        <v>120</v>
      </c>
      <c r="K149" s="334"/>
    </row>
    <row r="150" spans="2:11" ht="15" customHeight="1" x14ac:dyDescent="0.3">
      <c r="B150" s="313"/>
      <c r="C150" s="338" t="s">
        <v>724</v>
      </c>
      <c r="D150" s="291"/>
      <c r="E150" s="291"/>
      <c r="F150" s="339" t="s">
        <v>676</v>
      </c>
      <c r="G150" s="291"/>
      <c r="H150" s="338" t="s">
        <v>735</v>
      </c>
      <c r="I150" s="338" t="s">
        <v>678</v>
      </c>
      <c r="J150" s="338" t="s">
        <v>726</v>
      </c>
      <c r="K150" s="334"/>
    </row>
    <row r="151" spans="2:11" ht="15" customHeight="1" x14ac:dyDescent="0.3">
      <c r="B151" s="313"/>
      <c r="C151" s="338" t="s">
        <v>625</v>
      </c>
      <c r="D151" s="291"/>
      <c r="E151" s="291"/>
      <c r="F151" s="339" t="s">
        <v>676</v>
      </c>
      <c r="G151" s="291"/>
      <c r="H151" s="338" t="s">
        <v>736</v>
      </c>
      <c r="I151" s="338" t="s">
        <v>678</v>
      </c>
      <c r="J151" s="338" t="s">
        <v>726</v>
      </c>
      <c r="K151" s="334"/>
    </row>
    <row r="152" spans="2:11" ht="15" customHeight="1" x14ac:dyDescent="0.3">
      <c r="B152" s="313"/>
      <c r="C152" s="338" t="s">
        <v>681</v>
      </c>
      <c r="D152" s="291"/>
      <c r="E152" s="291"/>
      <c r="F152" s="339" t="s">
        <v>682</v>
      </c>
      <c r="G152" s="291"/>
      <c r="H152" s="338" t="s">
        <v>715</v>
      </c>
      <c r="I152" s="338" t="s">
        <v>678</v>
      </c>
      <c r="J152" s="338">
        <v>50</v>
      </c>
      <c r="K152" s="334"/>
    </row>
    <row r="153" spans="2:11" ht="15" customHeight="1" x14ac:dyDescent="0.3">
      <c r="B153" s="313"/>
      <c r="C153" s="338" t="s">
        <v>684</v>
      </c>
      <c r="D153" s="291"/>
      <c r="E153" s="291"/>
      <c r="F153" s="339" t="s">
        <v>676</v>
      </c>
      <c r="G153" s="291"/>
      <c r="H153" s="338" t="s">
        <v>715</v>
      </c>
      <c r="I153" s="338" t="s">
        <v>686</v>
      </c>
      <c r="J153" s="338"/>
      <c r="K153" s="334"/>
    </row>
    <row r="154" spans="2:11" ht="15" customHeight="1" x14ac:dyDescent="0.3">
      <c r="B154" s="313"/>
      <c r="C154" s="338" t="s">
        <v>695</v>
      </c>
      <c r="D154" s="291"/>
      <c r="E154" s="291"/>
      <c r="F154" s="339" t="s">
        <v>682</v>
      </c>
      <c r="G154" s="291"/>
      <c r="H154" s="338" t="s">
        <v>715</v>
      </c>
      <c r="I154" s="338" t="s">
        <v>678</v>
      </c>
      <c r="J154" s="338">
        <v>50</v>
      </c>
      <c r="K154" s="334"/>
    </row>
    <row r="155" spans="2:11" ht="15" customHeight="1" x14ac:dyDescent="0.3">
      <c r="B155" s="313"/>
      <c r="C155" s="338" t="s">
        <v>703</v>
      </c>
      <c r="D155" s="291"/>
      <c r="E155" s="291"/>
      <c r="F155" s="339" t="s">
        <v>682</v>
      </c>
      <c r="G155" s="291"/>
      <c r="H155" s="338" t="s">
        <v>715</v>
      </c>
      <c r="I155" s="338" t="s">
        <v>678</v>
      </c>
      <c r="J155" s="338">
        <v>50</v>
      </c>
      <c r="K155" s="334"/>
    </row>
    <row r="156" spans="2:11" ht="15" customHeight="1" x14ac:dyDescent="0.3">
      <c r="B156" s="313"/>
      <c r="C156" s="338" t="s">
        <v>701</v>
      </c>
      <c r="D156" s="291"/>
      <c r="E156" s="291"/>
      <c r="F156" s="339" t="s">
        <v>682</v>
      </c>
      <c r="G156" s="291"/>
      <c r="H156" s="338" t="s">
        <v>715</v>
      </c>
      <c r="I156" s="338" t="s">
        <v>678</v>
      </c>
      <c r="J156" s="338">
        <v>50</v>
      </c>
      <c r="K156" s="334"/>
    </row>
    <row r="157" spans="2:11" ht="15" customHeight="1" x14ac:dyDescent="0.3">
      <c r="B157" s="313"/>
      <c r="C157" s="338" t="s">
        <v>98</v>
      </c>
      <c r="D157" s="291"/>
      <c r="E157" s="291"/>
      <c r="F157" s="339" t="s">
        <v>676</v>
      </c>
      <c r="G157" s="291"/>
      <c r="H157" s="338" t="s">
        <v>737</v>
      </c>
      <c r="I157" s="338" t="s">
        <v>678</v>
      </c>
      <c r="J157" s="338" t="s">
        <v>738</v>
      </c>
      <c r="K157" s="334"/>
    </row>
    <row r="158" spans="2:11" ht="15" customHeight="1" x14ac:dyDescent="0.3">
      <c r="B158" s="313"/>
      <c r="C158" s="338" t="s">
        <v>739</v>
      </c>
      <c r="D158" s="291"/>
      <c r="E158" s="291"/>
      <c r="F158" s="339" t="s">
        <v>676</v>
      </c>
      <c r="G158" s="291"/>
      <c r="H158" s="338" t="s">
        <v>740</v>
      </c>
      <c r="I158" s="338" t="s">
        <v>710</v>
      </c>
      <c r="J158" s="338"/>
      <c r="K158" s="334"/>
    </row>
    <row r="159" spans="2:11" ht="15" customHeight="1" x14ac:dyDescent="0.3">
      <c r="B159" s="340"/>
      <c r="C159" s="322"/>
      <c r="D159" s="322"/>
      <c r="E159" s="322"/>
      <c r="F159" s="322"/>
      <c r="G159" s="322"/>
      <c r="H159" s="322"/>
      <c r="I159" s="322"/>
      <c r="J159" s="322"/>
      <c r="K159" s="341"/>
    </row>
    <row r="160" spans="2:11" ht="18.75" customHeight="1" x14ac:dyDescent="0.3">
      <c r="B160" s="288"/>
      <c r="C160" s="291"/>
      <c r="D160" s="291"/>
      <c r="E160" s="291"/>
      <c r="F160" s="312"/>
      <c r="G160" s="291"/>
      <c r="H160" s="291"/>
      <c r="I160" s="291"/>
      <c r="J160" s="291"/>
      <c r="K160" s="288"/>
    </row>
    <row r="161" spans="2:11" ht="18.75" customHeight="1" x14ac:dyDescent="0.3">
      <c r="B161" s="298"/>
      <c r="C161" s="298"/>
      <c r="D161" s="298"/>
      <c r="E161" s="298"/>
      <c r="F161" s="298"/>
      <c r="G161" s="298"/>
      <c r="H161" s="298"/>
      <c r="I161" s="298"/>
      <c r="J161" s="298"/>
      <c r="K161" s="298"/>
    </row>
    <row r="162" spans="2:11" ht="7.5" customHeight="1" x14ac:dyDescent="0.3">
      <c r="B162" s="275"/>
      <c r="C162" s="276"/>
      <c r="D162" s="276"/>
      <c r="E162" s="276"/>
      <c r="F162" s="276"/>
      <c r="G162" s="276"/>
      <c r="H162" s="276"/>
      <c r="I162" s="276"/>
      <c r="J162" s="276"/>
      <c r="K162" s="277"/>
    </row>
    <row r="163" spans="2:11" ht="45" customHeight="1" x14ac:dyDescent="0.3">
      <c r="B163" s="278"/>
      <c r="C163" s="279" t="s">
        <v>741</v>
      </c>
      <c r="D163" s="279"/>
      <c r="E163" s="279"/>
      <c r="F163" s="279"/>
      <c r="G163" s="279"/>
      <c r="H163" s="279"/>
      <c r="I163" s="279"/>
      <c r="J163" s="279"/>
      <c r="K163" s="280"/>
    </row>
    <row r="164" spans="2:11" ht="17.25" customHeight="1" x14ac:dyDescent="0.3">
      <c r="B164" s="278"/>
      <c r="C164" s="305" t="s">
        <v>670</v>
      </c>
      <c r="D164" s="305"/>
      <c r="E164" s="305"/>
      <c r="F164" s="305" t="s">
        <v>671</v>
      </c>
      <c r="G164" s="342"/>
      <c r="H164" s="343" t="s">
        <v>118</v>
      </c>
      <c r="I164" s="343" t="s">
        <v>63</v>
      </c>
      <c r="J164" s="305" t="s">
        <v>672</v>
      </c>
      <c r="K164" s="280"/>
    </row>
    <row r="165" spans="2:11" ht="17.25" customHeight="1" x14ac:dyDescent="0.3">
      <c r="B165" s="282"/>
      <c r="C165" s="307" t="s">
        <v>673</v>
      </c>
      <c r="D165" s="307"/>
      <c r="E165" s="307"/>
      <c r="F165" s="308" t="s">
        <v>674</v>
      </c>
      <c r="G165" s="344"/>
      <c r="H165" s="345"/>
      <c r="I165" s="345"/>
      <c r="J165" s="307" t="s">
        <v>675</v>
      </c>
      <c r="K165" s="284"/>
    </row>
    <row r="166" spans="2:11" ht="5.25" customHeight="1" x14ac:dyDescent="0.3">
      <c r="B166" s="313"/>
      <c r="C166" s="310"/>
      <c r="D166" s="310"/>
      <c r="E166" s="310"/>
      <c r="F166" s="310"/>
      <c r="G166" s="311"/>
      <c r="H166" s="310"/>
      <c r="I166" s="310"/>
      <c r="J166" s="310"/>
      <c r="K166" s="334"/>
    </row>
    <row r="167" spans="2:11" ht="15" customHeight="1" x14ac:dyDescent="0.3">
      <c r="B167" s="313"/>
      <c r="C167" s="291" t="s">
        <v>679</v>
      </c>
      <c r="D167" s="291"/>
      <c r="E167" s="291"/>
      <c r="F167" s="312" t="s">
        <v>676</v>
      </c>
      <c r="G167" s="291"/>
      <c r="H167" s="291" t="s">
        <v>715</v>
      </c>
      <c r="I167" s="291" t="s">
        <v>678</v>
      </c>
      <c r="J167" s="291">
        <v>120</v>
      </c>
      <c r="K167" s="334"/>
    </row>
    <row r="168" spans="2:11" ht="15" customHeight="1" x14ac:dyDescent="0.3">
      <c r="B168" s="313"/>
      <c r="C168" s="291" t="s">
        <v>724</v>
      </c>
      <c r="D168" s="291"/>
      <c r="E168" s="291"/>
      <c r="F168" s="312" t="s">
        <v>676</v>
      </c>
      <c r="G168" s="291"/>
      <c r="H168" s="291" t="s">
        <v>725</v>
      </c>
      <c r="I168" s="291" t="s">
        <v>678</v>
      </c>
      <c r="J168" s="291" t="s">
        <v>726</v>
      </c>
      <c r="K168" s="334"/>
    </row>
    <row r="169" spans="2:11" ht="15" customHeight="1" x14ac:dyDescent="0.3">
      <c r="B169" s="313"/>
      <c r="C169" s="291" t="s">
        <v>625</v>
      </c>
      <c r="D169" s="291"/>
      <c r="E169" s="291"/>
      <c r="F169" s="312" t="s">
        <v>676</v>
      </c>
      <c r="G169" s="291"/>
      <c r="H169" s="291" t="s">
        <v>742</v>
      </c>
      <c r="I169" s="291" t="s">
        <v>678</v>
      </c>
      <c r="J169" s="291" t="s">
        <v>726</v>
      </c>
      <c r="K169" s="334"/>
    </row>
    <row r="170" spans="2:11" ht="15" customHeight="1" x14ac:dyDescent="0.3">
      <c r="B170" s="313"/>
      <c r="C170" s="291" t="s">
        <v>681</v>
      </c>
      <c r="D170" s="291"/>
      <c r="E170" s="291"/>
      <c r="F170" s="312" t="s">
        <v>682</v>
      </c>
      <c r="G170" s="291"/>
      <c r="H170" s="291" t="s">
        <v>742</v>
      </c>
      <c r="I170" s="291" t="s">
        <v>678</v>
      </c>
      <c r="J170" s="291">
        <v>50</v>
      </c>
      <c r="K170" s="334"/>
    </row>
    <row r="171" spans="2:11" ht="15" customHeight="1" x14ac:dyDescent="0.3">
      <c r="B171" s="313"/>
      <c r="C171" s="291" t="s">
        <v>684</v>
      </c>
      <c r="D171" s="291"/>
      <c r="E171" s="291"/>
      <c r="F171" s="312" t="s">
        <v>676</v>
      </c>
      <c r="G171" s="291"/>
      <c r="H171" s="291" t="s">
        <v>742</v>
      </c>
      <c r="I171" s="291" t="s">
        <v>686</v>
      </c>
      <c r="J171" s="291"/>
      <c r="K171" s="334"/>
    </row>
    <row r="172" spans="2:11" ht="15" customHeight="1" x14ac:dyDescent="0.3">
      <c r="B172" s="313"/>
      <c r="C172" s="291" t="s">
        <v>695</v>
      </c>
      <c r="D172" s="291"/>
      <c r="E172" s="291"/>
      <c r="F172" s="312" t="s">
        <v>682</v>
      </c>
      <c r="G172" s="291"/>
      <c r="H172" s="291" t="s">
        <v>742</v>
      </c>
      <c r="I172" s="291" t="s">
        <v>678</v>
      </c>
      <c r="J172" s="291">
        <v>50</v>
      </c>
      <c r="K172" s="334"/>
    </row>
    <row r="173" spans="2:11" ht="15" customHeight="1" x14ac:dyDescent="0.3">
      <c r="B173" s="313"/>
      <c r="C173" s="291" t="s">
        <v>703</v>
      </c>
      <c r="D173" s="291"/>
      <c r="E173" s="291"/>
      <c r="F173" s="312" t="s">
        <v>682</v>
      </c>
      <c r="G173" s="291"/>
      <c r="H173" s="291" t="s">
        <v>742</v>
      </c>
      <c r="I173" s="291" t="s">
        <v>678</v>
      </c>
      <c r="J173" s="291">
        <v>50</v>
      </c>
      <c r="K173" s="334"/>
    </row>
    <row r="174" spans="2:11" ht="15" customHeight="1" x14ac:dyDescent="0.3">
      <c r="B174" s="313"/>
      <c r="C174" s="291" t="s">
        <v>701</v>
      </c>
      <c r="D174" s="291"/>
      <c r="E174" s="291"/>
      <c r="F174" s="312" t="s">
        <v>682</v>
      </c>
      <c r="G174" s="291"/>
      <c r="H174" s="291" t="s">
        <v>742</v>
      </c>
      <c r="I174" s="291" t="s">
        <v>678</v>
      </c>
      <c r="J174" s="291">
        <v>50</v>
      </c>
      <c r="K174" s="334"/>
    </row>
    <row r="175" spans="2:11" ht="15" customHeight="1" x14ac:dyDescent="0.3">
      <c r="B175" s="313"/>
      <c r="C175" s="291" t="s">
        <v>117</v>
      </c>
      <c r="D175" s="291"/>
      <c r="E175" s="291"/>
      <c r="F175" s="312" t="s">
        <v>676</v>
      </c>
      <c r="G175" s="291"/>
      <c r="H175" s="291" t="s">
        <v>743</v>
      </c>
      <c r="I175" s="291" t="s">
        <v>744</v>
      </c>
      <c r="J175" s="291"/>
      <c r="K175" s="334"/>
    </row>
    <row r="176" spans="2:11" ht="15" customHeight="1" x14ac:dyDescent="0.3">
      <c r="B176" s="313"/>
      <c r="C176" s="291" t="s">
        <v>63</v>
      </c>
      <c r="D176" s="291"/>
      <c r="E176" s="291"/>
      <c r="F176" s="312" t="s">
        <v>676</v>
      </c>
      <c r="G176" s="291"/>
      <c r="H176" s="291" t="s">
        <v>745</v>
      </c>
      <c r="I176" s="291" t="s">
        <v>746</v>
      </c>
      <c r="J176" s="291">
        <v>1</v>
      </c>
      <c r="K176" s="334"/>
    </row>
    <row r="177" spans="2:11" ht="15" customHeight="1" x14ac:dyDescent="0.3">
      <c r="B177" s="313"/>
      <c r="C177" s="291" t="s">
        <v>59</v>
      </c>
      <c r="D177" s="291"/>
      <c r="E177" s="291"/>
      <c r="F177" s="312" t="s">
        <v>676</v>
      </c>
      <c r="G177" s="291"/>
      <c r="H177" s="291" t="s">
        <v>747</v>
      </c>
      <c r="I177" s="291" t="s">
        <v>678</v>
      </c>
      <c r="J177" s="291">
        <v>20</v>
      </c>
      <c r="K177" s="334"/>
    </row>
    <row r="178" spans="2:11" ht="15" customHeight="1" x14ac:dyDescent="0.3">
      <c r="B178" s="313"/>
      <c r="C178" s="291" t="s">
        <v>118</v>
      </c>
      <c r="D178" s="291"/>
      <c r="E178" s="291"/>
      <c r="F178" s="312" t="s">
        <v>676</v>
      </c>
      <c r="G178" s="291"/>
      <c r="H178" s="291" t="s">
        <v>748</v>
      </c>
      <c r="I178" s="291" t="s">
        <v>678</v>
      </c>
      <c r="J178" s="291">
        <v>255</v>
      </c>
      <c r="K178" s="334"/>
    </row>
    <row r="179" spans="2:11" ht="15" customHeight="1" x14ac:dyDescent="0.3">
      <c r="B179" s="313"/>
      <c r="C179" s="291" t="s">
        <v>119</v>
      </c>
      <c r="D179" s="291"/>
      <c r="E179" s="291"/>
      <c r="F179" s="312" t="s">
        <v>676</v>
      </c>
      <c r="G179" s="291"/>
      <c r="H179" s="291" t="s">
        <v>641</v>
      </c>
      <c r="I179" s="291" t="s">
        <v>678</v>
      </c>
      <c r="J179" s="291">
        <v>10</v>
      </c>
      <c r="K179" s="334"/>
    </row>
    <row r="180" spans="2:11" ht="15" customHeight="1" x14ac:dyDescent="0.3">
      <c r="B180" s="313"/>
      <c r="C180" s="291" t="s">
        <v>120</v>
      </c>
      <c r="D180" s="291"/>
      <c r="E180" s="291"/>
      <c r="F180" s="312" t="s">
        <v>676</v>
      </c>
      <c r="G180" s="291"/>
      <c r="H180" s="291" t="s">
        <v>749</v>
      </c>
      <c r="I180" s="291" t="s">
        <v>710</v>
      </c>
      <c r="J180" s="291"/>
      <c r="K180" s="334"/>
    </row>
    <row r="181" spans="2:11" ht="15" customHeight="1" x14ac:dyDescent="0.3">
      <c r="B181" s="313"/>
      <c r="C181" s="291" t="s">
        <v>750</v>
      </c>
      <c r="D181" s="291"/>
      <c r="E181" s="291"/>
      <c r="F181" s="312" t="s">
        <v>676</v>
      </c>
      <c r="G181" s="291"/>
      <c r="H181" s="291" t="s">
        <v>751</v>
      </c>
      <c r="I181" s="291" t="s">
        <v>710</v>
      </c>
      <c r="J181" s="291"/>
      <c r="K181" s="334"/>
    </row>
    <row r="182" spans="2:11" ht="15" customHeight="1" x14ac:dyDescent="0.3">
      <c r="B182" s="313"/>
      <c r="C182" s="291" t="s">
        <v>739</v>
      </c>
      <c r="D182" s="291"/>
      <c r="E182" s="291"/>
      <c r="F182" s="312" t="s">
        <v>676</v>
      </c>
      <c r="G182" s="291"/>
      <c r="H182" s="291" t="s">
        <v>752</v>
      </c>
      <c r="I182" s="291" t="s">
        <v>710</v>
      </c>
      <c r="J182" s="291"/>
      <c r="K182" s="334"/>
    </row>
    <row r="183" spans="2:11" ht="15" customHeight="1" x14ac:dyDescent="0.3">
      <c r="B183" s="313"/>
      <c r="C183" s="291" t="s">
        <v>122</v>
      </c>
      <c r="D183" s="291"/>
      <c r="E183" s="291"/>
      <c r="F183" s="312" t="s">
        <v>682</v>
      </c>
      <c r="G183" s="291"/>
      <c r="H183" s="291" t="s">
        <v>753</v>
      </c>
      <c r="I183" s="291" t="s">
        <v>678</v>
      </c>
      <c r="J183" s="291">
        <v>50</v>
      </c>
      <c r="K183" s="334"/>
    </row>
    <row r="184" spans="2:11" ht="15" customHeight="1" x14ac:dyDescent="0.3">
      <c r="B184" s="313"/>
      <c r="C184" s="291" t="s">
        <v>754</v>
      </c>
      <c r="D184" s="291"/>
      <c r="E184" s="291"/>
      <c r="F184" s="312" t="s">
        <v>682</v>
      </c>
      <c r="G184" s="291"/>
      <c r="H184" s="291" t="s">
        <v>755</v>
      </c>
      <c r="I184" s="291" t="s">
        <v>756</v>
      </c>
      <c r="J184" s="291"/>
      <c r="K184" s="334"/>
    </row>
    <row r="185" spans="2:11" ht="15" customHeight="1" x14ac:dyDescent="0.3">
      <c r="B185" s="313"/>
      <c r="C185" s="291" t="s">
        <v>757</v>
      </c>
      <c r="D185" s="291"/>
      <c r="E185" s="291"/>
      <c r="F185" s="312" t="s">
        <v>682</v>
      </c>
      <c r="G185" s="291"/>
      <c r="H185" s="291" t="s">
        <v>758</v>
      </c>
      <c r="I185" s="291" t="s">
        <v>756</v>
      </c>
      <c r="J185" s="291"/>
      <c r="K185" s="334"/>
    </row>
    <row r="186" spans="2:11" ht="15" customHeight="1" x14ac:dyDescent="0.3">
      <c r="B186" s="313"/>
      <c r="C186" s="291" t="s">
        <v>759</v>
      </c>
      <c r="D186" s="291"/>
      <c r="E186" s="291"/>
      <c r="F186" s="312" t="s">
        <v>682</v>
      </c>
      <c r="G186" s="291"/>
      <c r="H186" s="291" t="s">
        <v>760</v>
      </c>
      <c r="I186" s="291" t="s">
        <v>756</v>
      </c>
      <c r="J186" s="291"/>
      <c r="K186" s="334"/>
    </row>
    <row r="187" spans="2:11" ht="15" customHeight="1" x14ac:dyDescent="0.3">
      <c r="B187" s="313"/>
      <c r="C187" s="346" t="s">
        <v>761</v>
      </c>
      <c r="D187" s="291"/>
      <c r="E187" s="291"/>
      <c r="F187" s="312" t="s">
        <v>682</v>
      </c>
      <c r="G187" s="291"/>
      <c r="H187" s="291" t="s">
        <v>762</v>
      </c>
      <c r="I187" s="291" t="s">
        <v>763</v>
      </c>
      <c r="J187" s="347" t="s">
        <v>764</v>
      </c>
      <c r="K187" s="334"/>
    </row>
    <row r="188" spans="2:11" ht="15" customHeight="1" x14ac:dyDescent="0.3">
      <c r="B188" s="313"/>
      <c r="C188" s="297" t="s">
        <v>48</v>
      </c>
      <c r="D188" s="291"/>
      <c r="E188" s="291"/>
      <c r="F188" s="312" t="s">
        <v>676</v>
      </c>
      <c r="G188" s="291"/>
      <c r="H188" s="288" t="s">
        <v>765</v>
      </c>
      <c r="I188" s="291" t="s">
        <v>766</v>
      </c>
      <c r="J188" s="291"/>
      <c r="K188" s="334"/>
    </row>
    <row r="189" spans="2:11" ht="15" customHeight="1" x14ac:dyDescent="0.3">
      <c r="B189" s="313"/>
      <c r="C189" s="297" t="s">
        <v>767</v>
      </c>
      <c r="D189" s="291"/>
      <c r="E189" s="291"/>
      <c r="F189" s="312" t="s">
        <v>676</v>
      </c>
      <c r="G189" s="291"/>
      <c r="H189" s="291" t="s">
        <v>768</v>
      </c>
      <c r="I189" s="291" t="s">
        <v>710</v>
      </c>
      <c r="J189" s="291"/>
      <c r="K189" s="334"/>
    </row>
    <row r="190" spans="2:11" ht="15" customHeight="1" x14ac:dyDescent="0.3">
      <c r="B190" s="313"/>
      <c r="C190" s="297" t="s">
        <v>769</v>
      </c>
      <c r="D190" s="291"/>
      <c r="E190" s="291"/>
      <c r="F190" s="312" t="s">
        <v>676</v>
      </c>
      <c r="G190" s="291"/>
      <c r="H190" s="291" t="s">
        <v>770</v>
      </c>
      <c r="I190" s="291" t="s">
        <v>710</v>
      </c>
      <c r="J190" s="291"/>
      <c r="K190" s="334"/>
    </row>
    <row r="191" spans="2:11" ht="15" customHeight="1" x14ac:dyDescent="0.3">
      <c r="B191" s="313"/>
      <c r="C191" s="297" t="s">
        <v>771</v>
      </c>
      <c r="D191" s="291"/>
      <c r="E191" s="291"/>
      <c r="F191" s="312" t="s">
        <v>682</v>
      </c>
      <c r="G191" s="291"/>
      <c r="H191" s="291" t="s">
        <v>772</v>
      </c>
      <c r="I191" s="291" t="s">
        <v>710</v>
      </c>
      <c r="J191" s="291"/>
      <c r="K191" s="334"/>
    </row>
    <row r="192" spans="2:11" ht="15" customHeight="1" x14ac:dyDescent="0.3">
      <c r="B192" s="340"/>
      <c r="C192" s="348"/>
      <c r="D192" s="322"/>
      <c r="E192" s="322"/>
      <c r="F192" s="322"/>
      <c r="G192" s="322"/>
      <c r="H192" s="322"/>
      <c r="I192" s="322"/>
      <c r="J192" s="322"/>
      <c r="K192" s="341"/>
    </row>
    <row r="193" spans="2:11" ht="18.75" customHeight="1" x14ac:dyDescent="0.3">
      <c r="B193" s="288"/>
      <c r="C193" s="291"/>
      <c r="D193" s="291"/>
      <c r="E193" s="291"/>
      <c r="F193" s="312"/>
      <c r="G193" s="291"/>
      <c r="H193" s="291"/>
      <c r="I193" s="291"/>
      <c r="J193" s="291"/>
      <c r="K193" s="288"/>
    </row>
    <row r="194" spans="2:11" ht="18.75" customHeight="1" x14ac:dyDescent="0.3">
      <c r="B194" s="288"/>
      <c r="C194" s="291"/>
      <c r="D194" s="291"/>
      <c r="E194" s="291"/>
      <c r="F194" s="312"/>
      <c r="G194" s="291"/>
      <c r="H194" s="291"/>
      <c r="I194" s="291"/>
      <c r="J194" s="291"/>
      <c r="K194" s="288"/>
    </row>
    <row r="195" spans="2:11" ht="18.75" customHeight="1" x14ac:dyDescent="0.3">
      <c r="B195" s="298"/>
      <c r="C195" s="298"/>
      <c r="D195" s="298"/>
      <c r="E195" s="298"/>
      <c r="F195" s="298"/>
      <c r="G195" s="298"/>
      <c r="H195" s="298"/>
      <c r="I195" s="298"/>
      <c r="J195" s="298"/>
      <c r="K195" s="298"/>
    </row>
    <row r="196" spans="2:11" x14ac:dyDescent="0.3">
      <c r="B196" s="275"/>
      <c r="C196" s="276"/>
      <c r="D196" s="276"/>
      <c r="E196" s="276"/>
      <c r="F196" s="276"/>
      <c r="G196" s="276"/>
      <c r="H196" s="276"/>
      <c r="I196" s="276"/>
      <c r="J196" s="276"/>
      <c r="K196" s="277"/>
    </row>
    <row r="197" spans="2:11" ht="22.2" x14ac:dyDescent="0.3">
      <c r="B197" s="278"/>
      <c r="C197" s="279" t="s">
        <v>773</v>
      </c>
      <c r="D197" s="279"/>
      <c r="E197" s="279"/>
      <c r="F197" s="279"/>
      <c r="G197" s="279"/>
      <c r="H197" s="279"/>
      <c r="I197" s="279"/>
      <c r="J197" s="279"/>
      <c r="K197" s="280"/>
    </row>
    <row r="198" spans="2:11" ht="25.5" customHeight="1" x14ac:dyDescent="0.3">
      <c r="B198" s="278"/>
      <c r="C198" s="349" t="s">
        <v>774</v>
      </c>
      <c r="D198" s="349"/>
      <c r="E198" s="349"/>
      <c r="F198" s="349" t="s">
        <v>775</v>
      </c>
      <c r="G198" s="350"/>
      <c r="H198" s="351" t="s">
        <v>776</v>
      </c>
      <c r="I198" s="351"/>
      <c r="J198" s="351"/>
      <c r="K198" s="280"/>
    </row>
    <row r="199" spans="2:11" ht="5.25" customHeight="1" x14ac:dyDescent="0.3">
      <c r="B199" s="313"/>
      <c r="C199" s="310"/>
      <c r="D199" s="310"/>
      <c r="E199" s="310"/>
      <c r="F199" s="310"/>
      <c r="G199" s="291"/>
      <c r="H199" s="310"/>
      <c r="I199" s="310"/>
      <c r="J199" s="310"/>
      <c r="K199" s="334"/>
    </row>
    <row r="200" spans="2:11" ht="15" customHeight="1" x14ac:dyDescent="0.3">
      <c r="B200" s="313"/>
      <c r="C200" s="291" t="s">
        <v>766</v>
      </c>
      <c r="D200" s="291"/>
      <c r="E200" s="291"/>
      <c r="F200" s="312" t="s">
        <v>49</v>
      </c>
      <c r="G200" s="291"/>
      <c r="H200" s="352" t="s">
        <v>777</v>
      </c>
      <c r="I200" s="352"/>
      <c r="J200" s="352"/>
      <c r="K200" s="334"/>
    </row>
    <row r="201" spans="2:11" ht="15" customHeight="1" x14ac:dyDescent="0.3">
      <c r="B201" s="313"/>
      <c r="C201" s="319"/>
      <c r="D201" s="291"/>
      <c r="E201" s="291"/>
      <c r="F201" s="312" t="s">
        <v>50</v>
      </c>
      <c r="G201" s="291"/>
      <c r="H201" s="352" t="s">
        <v>778</v>
      </c>
      <c r="I201" s="352"/>
      <c r="J201" s="352"/>
      <c r="K201" s="334"/>
    </row>
    <row r="202" spans="2:11" ht="15" customHeight="1" x14ac:dyDescent="0.3">
      <c r="B202" s="313"/>
      <c r="C202" s="319"/>
      <c r="D202" s="291"/>
      <c r="E202" s="291"/>
      <c r="F202" s="312" t="s">
        <v>53</v>
      </c>
      <c r="G202" s="291"/>
      <c r="H202" s="352" t="s">
        <v>779</v>
      </c>
      <c r="I202" s="352"/>
      <c r="J202" s="352"/>
      <c r="K202" s="334"/>
    </row>
    <row r="203" spans="2:11" ht="15" customHeight="1" x14ac:dyDescent="0.3">
      <c r="B203" s="313"/>
      <c r="C203" s="291"/>
      <c r="D203" s="291"/>
      <c r="E203" s="291"/>
      <c r="F203" s="312" t="s">
        <v>51</v>
      </c>
      <c r="G203" s="291"/>
      <c r="H203" s="352" t="s">
        <v>780</v>
      </c>
      <c r="I203" s="352"/>
      <c r="J203" s="352"/>
      <c r="K203" s="334"/>
    </row>
    <row r="204" spans="2:11" ht="15" customHeight="1" x14ac:dyDescent="0.3">
      <c r="B204" s="313"/>
      <c r="C204" s="291"/>
      <c r="D204" s="291"/>
      <c r="E204" s="291"/>
      <c r="F204" s="312" t="s">
        <v>52</v>
      </c>
      <c r="G204" s="291"/>
      <c r="H204" s="352" t="s">
        <v>781</v>
      </c>
      <c r="I204" s="352"/>
      <c r="J204" s="352"/>
      <c r="K204" s="334"/>
    </row>
    <row r="205" spans="2:11" ht="15" customHeight="1" x14ac:dyDescent="0.3">
      <c r="B205" s="313"/>
      <c r="C205" s="291"/>
      <c r="D205" s="291"/>
      <c r="E205" s="291"/>
      <c r="F205" s="312"/>
      <c r="G205" s="291"/>
      <c r="H205" s="291"/>
      <c r="I205" s="291"/>
      <c r="J205" s="291"/>
      <c r="K205" s="334"/>
    </row>
    <row r="206" spans="2:11" ht="15" customHeight="1" x14ac:dyDescent="0.3">
      <c r="B206" s="313"/>
      <c r="C206" s="291" t="s">
        <v>722</v>
      </c>
      <c r="D206" s="291"/>
      <c r="E206" s="291"/>
      <c r="F206" s="312" t="s">
        <v>84</v>
      </c>
      <c r="G206" s="291"/>
      <c r="H206" s="352" t="s">
        <v>782</v>
      </c>
      <c r="I206" s="352"/>
      <c r="J206" s="352"/>
      <c r="K206" s="334"/>
    </row>
    <row r="207" spans="2:11" ht="15" customHeight="1" x14ac:dyDescent="0.3">
      <c r="B207" s="313"/>
      <c r="C207" s="319"/>
      <c r="D207" s="291"/>
      <c r="E207" s="291"/>
      <c r="F207" s="312" t="s">
        <v>619</v>
      </c>
      <c r="G207" s="291"/>
      <c r="H207" s="352" t="s">
        <v>620</v>
      </c>
      <c r="I207" s="352"/>
      <c r="J207" s="352"/>
      <c r="K207" s="334"/>
    </row>
    <row r="208" spans="2:11" ht="15" customHeight="1" x14ac:dyDescent="0.3">
      <c r="B208" s="313"/>
      <c r="C208" s="291"/>
      <c r="D208" s="291"/>
      <c r="E208" s="291"/>
      <c r="F208" s="312" t="s">
        <v>617</v>
      </c>
      <c r="G208" s="291"/>
      <c r="H208" s="352" t="s">
        <v>783</v>
      </c>
      <c r="I208" s="352"/>
      <c r="J208" s="352"/>
      <c r="K208" s="334"/>
    </row>
    <row r="209" spans="2:11" ht="15" customHeight="1" x14ac:dyDescent="0.3">
      <c r="B209" s="353"/>
      <c r="C209" s="319"/>
      <c r="D209" s="319"/>
      <c r="E209" s="319"/>
      <c r="F209" s="312" t="s">
        <v>621</v>
      </c>
      <c r="G209" s="297"/>
      <c r="H209" s="354" t="s">
        <v>622</v>
      </c>
      <c r="I209" s="354"/>
      <c r="J209" s="354"/>
      <c r="K209" s="355"/>
    </row>
    <row r="210" spans="2:11" ht="15" customHeight="1" x14ac:dyDescent="0.3">
      <c r="B210" s="353"/>
      <c r="C210" s="319"/>
      <c r="D210" s="319"/>
      <c r="E210" s="319"/>
      <c r="F210" s="312" t="s">
        <v>623</v>
      </c>
      <c r="G210" s="297"/>
      <c r="H210" s="354" t="s">
        <v>784</v>
      </c>
      <c r="I210" s="354"/>
      <c r="J210" s="354"/>
      <c r="K210" s="355"/>
    </row>
    <row r="211" spans="2:11" ht="15" customHeight="1" x14ac:dyDescent="0.3">
      <c r="B211" s="353"/>
      <c r="C211" s="319"/>
      <c r="D211" s="319"/>
      <c r="E211" s="319"/>
      <c r="F211" s="356"/>
      <c r="G211" s="297"/>
      <c r="H211" s="357"/>
      <c r="I211" s="357"/>
      <c r="J211" s="357"/>
      <c r="K211" s="355"/>
    </row>
    <row r="212" spans="2:11" ht="15" customHeight="1" x14ac:dyDescent="0.3">
      <c r="B212" s="353"/>
      <c r="C212" s="291" t="s">
        <v>746</v>
      </c>
      <c r="D212" s="319"/>
      <c r="E212" s="319"/>
      <c r="F212" s="312">
        <v>1</v>
      </c>
      <c r="G212" s="297"/>
      <c r="H212" s="354" t="s">
        <v>785</v>
      </c>
      <c r="I212" s="354"/>
      <c r="J212" s="354"/>
      <c r="K212" s="355"/>
    </row>
    <row r="213" spans="2:11" ht="15" customHeight="1" x14ac:dyDescent="0.3">
      <c r="B213" s="353"/>
      <c r="C213" s="319"/>
      <c r="D213" s="319"/>
      <c r="E213" s="319"/>
      <c r="F213" s="312">
        <v>2</v>
      </c>
      <c r="G213" s="297"/>
      <c r="H213" s="354" t="s">
        <v>786</v>
      </c>
      <c r="I213" s="354"/>
      <c r="J213" s="354"/>
      <c r="K213" s="355"/>
    </row>
    <row r="214" spans="2:11" ht="15" customHeight="1" x14ac:dyDescent="0.3">
      <c r="B214" s="353"/>
      <c r="C214" s="319"/>
      <c r="D214" s="319"/>
      <c r="E214" s="319"/>
      <c r="F214" s="312">
        <v>3</v>
      </c>
      <c r="G214" s="297"/>
      <c r="H214" s="354" t="s">
        <v>787</v>
      </c>
      <c r="I214" s="354"/>
      <c r="J214" s="354"/>
      <c r="K214" s="355"/>
    </row>
    <row r="215" spans="2:11" ht="15" customHeight="1" x14ac:dyDescent="0.3">
      <c r="B215" s="353"/>
      <c r="C215" s="319"/>
      <c r="D215" s="319"/>
      <c r="E215" s="319"/>
      <c r="F215" s="312">
        <v>4</v>
      </c>
      <c r="G215" s="297"/>
      <c r="H215" s="354" t="s">
        <v>788</v>
      </c>
      <c r="I215" s="354"/>
      <c r="J215" s="354"/>
      <c r="K215" s="355"/>
    </row>
    <row r="216" spans="2:11" ht="12.75" customHeight="1" x14ac:dyDescent="0.3">
      <c r="B216" s="358"/>
      <c r="C216" s="359"/>
      <c r="D216" s="359"/>
      <c r="E216" s="359"/>
      <c r="F216" s="359"/>
      <c r="G216" s="359"/>
      <c r="H216" s="359"/>
      <c r="I216" s="359"/>
      <c r="J216" s="359"/>
      <c r="K216" s="360"/>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ageMargins left="0.59055118110236227" right="0.59055118110236227" top="0.59055118110236227" bottom="0.59055118110236227"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201 - Most</vt:lpstr>
      <vt:lpstr>Pokyny pro vyplnění</vt:lpstr>
      <vt:lpstr>'201 - Most'!Názvy_tisku</vt:lpstr>
      <vt:lpstr>'Rekapitulace stavby'!Názvy_tisku</vt:lpstr>
      <vt:lpstr>'201 - Most'!Oblast_tisku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edot-PC\edot</dc:creator>
  <cp:lastModifiedBy>edot</cp:lastModifiedBy>
  <dcterms:created xsi:type="dcterms:W3CDTF">2016-07-25T08:10:40Z</dcterms:created>
  <dcterms:modified xsi:type="dcterms:W3CDTF">2016-07-25T08:10:51Z</dcterms:modified>
</cp:coreProperties>
</file>