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stostarosta\Documents\Foltasová\Veřejné zakázky\Nová složka\"/>
    </mc:Choice>
  </mc:AlternateContent>
  <bookViews>
    <workbookView xWindow="156" yWindow="540" windowWidth="20736" windowHeight="11760"/>
  </bookViews>
  <sheets>
    <sheet name="Rekapitulace stavby" sheetId="1" r:id="rId1"/>
    <sheet name="01 - Stavební část" sheetId="2" r:id="rId2"/>
    <sheet name="02 - Veřejné osvětlení" sheetId="3" r:id="rId3"/>
    <sheet name="Pokyny pro vyplnění" sheetId="4" r:id="rId4"/>
  </sheets>
  <definedNames>
    <definedName name="_xlnm._FilterDatabase" localSheetId="1" hidden="1">'01 - Stavební část'!$C$94:$K$400</definedName>
    <definedName name="_xlnm._FilterDatabase" localSheetId="2" hidden="1">'02 - Veřejné osvětlení'!$C$88:$K$143</definedName>
    <definedName name="_xlnm.Print_Titles" localSheetId="1">'01 - Stavební část'!$94:$94</definedName>
    <definedName name="_xlnm.Print_Titles" localSheetId="2">'02 - Veřejné osvětlení'!$88:$88</definedName>
    <definedName name="_xlnm.Print_Titles" localSheetId="0">'Rekapitulace stavby'!$49:$49</definedName>
    <definedName name="_xlnm.Print_Area" localSheetId="1">'01 - Stavební část'!$C$4:$J$36,'01 - Stavební část'!$C$42:$J$76,'01 - Stavební část'!$C$82:$K$400</definedName>
    <definedName name="_xlnm.Print_Area" localSheetId="2">'02 - Veřejné osvětlení'!$C$4:$J$36,'02 - Veřejné osvětlení'!$C$42:$J$70,'02 - Veřejné osvětlení'!$C$76:$K$143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</definedNames>
  <calcPr calcId="152511"/>
</workbook>
</file>

<file path=xl/calcChain.xml><?xml version="1.0" encoding="utf-8"?>
<calcChain xmlns="http://schemas.openxmlformats.org/spreadsheetml/2006/main">
  <c r="AY53" i="1" l="1"/>
  <c r="AX53" i="1"/>
  <c r="BI143" i="3"/>
  <c r="BH143" i="3"/>
  <c r="BG143" i="3"/>
  <c r="BF143" i="3"/>
  <c r="T143" i="3"/>
  <c r="T142" i="3" s="1"/>
  <c r="R143" i="3"/>
  <c r="R142" i="3" s="1"/>
  <c r="P143" i="3"/>
  <c r="P142" i="3" s="1"/>
  <c r="BK143" i="3"/>
  <c r="BK142" i="3" s="1"/>
  <c r="J142" i="3" s="1"/>
  <c r="J69" i="3" s="1"/>
  <c r="J143" i="3"/>
  <c r="BE143" i="3" s="1"/>
  <c r="BI141" i="3"/>
  <c r="BH141" i="3"/>
  <c r="BG141" i="3"/>
  <c r="BF141" i="3"/>
  <c r="T141" i="3"/>
  <c r="T140" i="3" s="1"/>
  <c r="R141" i="3"/>
  <c r="R140" i="3" s="1"/>
  <c r="P141" i="3"/>
  <c r="P140" i="3" s="1"/>
  <c r="BK141" i="3"/>
  <c r="BK140" i="3" s="1"/>
  <c r="J140" i="3" s="1"/>
  <c r="J68" i="3" s="1"/>
  <c r="J141" i="3"/>
  <c r="BE141" i="3" s="1"/>
  <c r="BI139" i="3"/>
  <c r="BH139" i="3"/>
  <c r="BG139" i="3"/>
  <c r="BF139" i="3"/>
  <c r="T139" i="3"/>
  <c r="T138" i="3" s="1"/>
  <c r="R139" i="3"/>
  <c r="R138" i="3" s="1"/>
  <c r="P139" i="3"/>
  <c r="P138" i="3" s="1"/>
  <c r="BK139" i="3"/>
  <c r="BK138" i="3" s="1"/>
  <c r="J138" i="3" s="1"/>
  <c r="J67" i="3" s="1"/>
  <c r="J139" i="3"/>
  <c r="BE139" i="3" s="1"/>
  <c r="BI137" i="3"/>
  <c r="BH137" i="3"/>
  <c r="BG137" i="3"/>
  <c r="BF137" i="3"/>
  <c r="T137" i="3"/>
  <c r="R137" i="3"/>
  <c r="P137" i="3"/>
  <c r="BK137" i="3"/>
  <c r="J137" i="3"/>
  <c r="BE137" i="3" s="1"/>
  <c r="BI135" i="3"/>
  <c r="BH135" i="3"/>
  <c r="BG135" i="3"/>
  <c r="BF135" i="3"/>
  <c r="BE135" i="3"/>
  <c r="T135" i="3"/>
  <c r="T134" i="3" s="1"/>
  <c r="R135" i="3"/>
  <c r="P135" i="3"/>
  <c r="P134" i="3" s="1"/>
  <c r="BK135" i="3"/>
  <c r="BK134" i="3" s="1"/>
  <c r="J135" i="3"/>
  <c r="BI132" i="3"/>
  <c r="BH132" i="3"/>
  <c r="BG132" i="3"/>
  <c r="BF132" i="3"/>
  <c r="BE132" i="3"/>
  <c r="T132" i="3"/>
  <c r="T131" i="3" s="1"/>
  <c r="R132" i="3"/>
  <c r="R131" i="3" s="1"/>
  <c r="P132" i="3"/>
  <c r="P131" i="3" s="1"/>
  <c r="BK132" i="3"/>
  <c r="BK131" i="3" s="1"/>
  <c r="J131" i="3" s="1"/>
  <c r="J64" i="3" s="1"/>
  <c r="J132" i="3"/>
  <c r="BI129" i="3"/>
  <c r="BH129" i="3"/>
  <c r="BG129" i="3"/>
  <c r="BF129" i="3"/>
  <c r="T129" i="3"/>
  <c r="R129" i="3"/>
  <c r="P129" i="3"/>
  <c r="BK129" i="3"/>
  <c r="J129" i="3"/>
  <c r="BE129" i="3" s="1"/>
  <c r="BI127" i="3"/>
  <c r="BH127" i="3"/>
  <c r="BG127" i="3"/>
  <c r="BF127" i="3"/>
  <c r="T127" i="3"/>
  <c r="R127" i="3"/>
  <c r="P127" i="3"/>
  <c r="BK127" i="3"/>
  <c r="J127" i="3"/>
  <c r="BE127" i="3" s="1"/>
  <c r="BI125" i="3"/>
  <c r="BH125" i="3"/>
  <c r="BG125" i="3"/>
  <c r="BF125" i="3"/>
  <c r="T125" i="3"/>
  <c r="R125" i="3"/>
  <c r="P125" i="3"/>
  <c r="BK125" i="3"/>
  <c r="J125" i="3"/>
  <c r="BE125" i="3" s="1"/>
  <c r="BI123" i="3"/>
  <c r="BH123" i="3"/>
  <c r="BG123" i="3"/>
  <c r="BF123" i="3"/>
  <c r="BE123" i="3"/>
  <c r="T123" i="3"/>
  <c r="R123" i="3"/>
  <c r="P123" i="3"/>
  <c r="BK123" i="3"/>
  <c r="J123" i="3"/>
  <c r="BI121" i="3"/>
  <c r="BH121" i="3"/>
  <c r="BG121" i="3"/>
  <c r="BF121" i="3"/>
  <c r="T121" i="3"/>
  <c r="R121" i="3"/>
  <c r="P121" i="3"/>
  <c r="BK121" i="3"/>
  <c r="J121" i="3"/>
  <c r="BE121" i="3" s="1"/>
  <c r="BI119" i="3"/>
  <c r="BH119" i="3"/>
  <c r="BG119" i="3"/>
  <c r="BF119" i="3"/>
  <c r="T119" i="3"/>
  <c r="R119" i="3"/>
  <c r="P119" i="3"/>
  <c r="BK119" i="3"/>
  <c r="J119" i="3"/>
  <c r="BE119" i="3" s="1"/>
  <c r="BI117" i="3"/>
  <c r="BH117" i="3"/>
  <c r="BG117" i="3"/>
  <c r="BF117" i="3"/>
  <c r="T117" i="3"/>
  <c r="R117" i="3"/>
  <c r="P117" i="3"/>
  <c r="BK117" i="3"/>
  <c r="J117" i="3"/>
  <c r="BE117" i="3" s="1"/>
  <c r="BI115" i="3"/>
  <c r="BH115" i="3"/>
  <c r="BG115" i="3"/>
  <c r="BF115" i="3"/>
  <c r="BE115" i="3"/>
  <c r="T115" i="3"/>
  <c r="R115" i="3"/>
  <c r="P115" i="3"/>
  <c r="BK115" i="3"/>
  <c r="J115" i="3"/>
  <c r="BI113" i="3"/>
  <c r="BH113" i="3"/>
  <c r="BG113" i="3"/>
  <c r="BF113" i="3"/>
  <c r="T113" i="3"/>
  <c r="T112" i="3" s="1"/>
  <c r="R113" i="3"/>
  <c r="P113" i="3"/>
  <c r="BK113" i="3"/>
  <c r="J113" i="3"/>
  <c r="BE113" i="3" s="1"/>
  <c r="BI111" i="3"/>
  <c r="BH111" i="3"/>
  <c r="BG111" i="3"/>
  <c r="BF111" i="3"/>
  <c r="T111" i="3"/>
  <c r="R111" i="3"/>
  <c r="P111" i="3"/>
  <c r="BK111" i="3"/>
  <c r="J111" i="3"/>
  <c r="BE111" i="3" s="1"/>
  <c r="BI110" i="3"/>
  <c r="BH110" i="3"/>
  <c r="BG110" i="3"/>
  <c r="BF110" i="3"/>
  <c r="BE110" i="3"/>
  <c r="T110" i="3"/>
  <c r="R110" i="3"/>
  <c r="P110" i="3"/>
  <c r="BK110" i="3"/>
  <c r="J110" i="3"/>
  <c r="BI108" i="3"/>
  <c r="BH108" i="3"/>
  <c r="BG108" i="3"/>
  <c r="BF108" i="3"/>
  <c r="T108" i="3"/>
  <c r="R108" i="3"/>
  <c r="P108" i="3"/>
  <c r="BK108" i="3"/>
  <c r="J108" i="3"/>
  <c r="BE108" i="3" s="1"/>
  <c r="BI107" i="3"/>
  <c r="BH107" i="3"/>
  <c r="BG107" i="3"/>
  <c r="BF107" i="3"/>
  <c r="T107" i="3"/>
  <c r="R107" i="3"/>
  <c r="P107" i="3"/>
  <c r="BK107" i="3"/>
  <c r="J107" i="3"/>
  <c r="BE107" i="3" s="1"/>
  <c r="BI106" i="3"/>
  <c r="BH106" i="3"/>
  <c r="BG106" i="3"/>
  <c r="BF106" i="3"/>
  <c r="T106" i="3"/>
  <c r="R106" i="3"/>
  <c r="P106" i="3"/>
  <c r="BK106" i="3"/>
  <c r="J106" i="3"/>
  <c r="BE106" i="3" s="1"/>
  <c r="BI104" i="3"/>
  <c r="BH104" i="3"/>
  <c r="BG104" i="3"/>
  <c r="BF104" i="3"/>
  <c r="BE104" i="3"/>
  <c r="T104" i="3"/>
  <c r="R104" i="3"/>
  <c r="R103" i="3" s="1"/>
  <c r="P104" i="3"/>
  <c r="BK104" i="3"/>
  <c r="BK103" i="3" s="1"/>
  <c r="J103" i="3" s="1"/>
  <c r="J62" i="3" s="1"/>
  <c r="J104" i="3"/>
  <c r="BI102" i="3"/>
  <c r="BH102" i="3"/>
  <c r="BG102" i="3"/>
  <c r="BF102" i="3"/>
  <c r="T102" i="3"/>
  <c r="R102" i="3"/>
  <c r="P102" i="3"/>
  <c r="BK102" i="3"/>
  <c r="J102" i="3"/>
  <c r="BE102" i="3" s="1"/>
  <c r="BI100" i="3"/>
  <c r="BH100" i="3"/>
  <c r="BG100" i="3"/>
  <c r="BF100" i="3"/>
  <c r="T100" i="3"/>
  <c r="R100" i="3"/>
  <c r="P100" i="3"/>
  <c r="BK100" i="3"/>
  <c r="J100" i="3"/>
  <c r="BE100" i="3" s="1"/>
  <c r="BI98" i="3"/>
  <c r="BH98" i="3"/>
  <c r="BG98" i="3"/>
  <c r="BF98" i="3"/>
  <c r="T98" i="3"/>
  <c r="R98" i="3"/>
  <c r="R97" i="3" s="1"/>
  <c r="P98" i="3"/>
  <c r="BK98" i="3"/>
  <c r="BK97" i="3" s="1"/>
  <c r="J97" i="3" s="1"/>
  <c r="J61" i="3" s="1"/>
  <c r="J98" i="3"/>
  <c r="BE98" i="3" s="1"/>
  <c r="BI96" i="3"/>
  <c r="BH96" i="3"/>
  <c r="BG96" i="3"/>
  <c r="BF96" i="3"/>
  <c r="T96" i="3"/>
  <c r="R96" i="3"/>
  <c r="P96" i="3"/>
  <c r="BK96" i="3"/>
  <c r="J96" i="3"/>
  <c r="BE96" i="3" s="1"/>
  <c r="BI95" i="3"/>
  <c r="BH95" i="3"/>
  <c r="BG95" i="3"/>
  <c r="BF95" i="3"/>
  <c r="T95" i="3"/>
  <c r="T94" i="3" s="1"/>
  <c r="R95" i="3"/>
  <c r="R94" i="3" s="1"/>
  <c r="P95" i="3"/>
  <c r="P94" i="3" s="1"/>
  <c r="BK95" i="3"/>
  <c r="BK94" i="3" s="1"/>
  <c r="J95" i="3"/>
  <c r="BE95" i="3" s="1"/>
  <c r="BI92" i="3"/>
  <c r="BH92" i="3"/>
  <c r="F33" i="3" s="1"/>
  <c r="BC53" i="1" s="1"/>
  <c r="BG92" i="3"/>
  <c r="BF92" i="3"/>
  <c r="F31" i="3" s="1"/>
  <c r="BA53" i="1" s="1"/>
  <c r="T92" i="3"/>
  <c r="T91" i="3" s="1"/>
  <c r="T90" i="3" s="1"/>
  <c r="R92" i="3"/>
  <c r="R91" i="3" s="1"/>
  <c r="R90" i="3" s="1"/>
  <c r="P92" i="3"/>
  <c r="P91" i="3" s="1"/>
  <c r="P90" i="3" s="1"/>
  <c r="BK92" i="3"/>
  <c r="BK91" i="3" s="1"/>
  <c r="J92" i="3"/>
  <c r="BE92" i="3" s="1"/>
  <c r="F83" i="3"/>
  <c r="E81" i="3"/>
  <c r="F49" i="3"/>
  <c r="E47" i="3"/>
  <c r="J21" i="3"/>
  <c r="E21" i="3"/>
  <c r="J85" i="3" s="1"/>
  <c r="J20" i="3"/>
  <c r="J18" i="3"/>
  <c r="E18" i="3"/>
  <c r="F52" i="3" s="1"/>
  <c r="J17" i="3"/>
  <c r="J15" i="3"/>
  <c r="E15" i="3"/>
  <c r="F85" i="3" s="1"/>
  <c r="J14" i="3"/>
  <c r="J12" i="3"/>
  <c r="J49" i="3" s="1"/>
  <c r="E7" i="3"/>
  <c r="E79" i="3" s="1"/>
  <c r="BK397" i="2"/>
  <c r="J397" i="2" s="1"/>
  <c r="J74" i="2" s="1"/>
  <c r="AY52" i="1"/>
  <c r="AX52" i="1"/>
  <c r="BI400" i="2"/>
  <c r="BH400" i="2"/>
  <c r="BG400" i="2"/>
  <c r="BF400" i="2"/>
  <c r="T400" i="2"/>
  <c r="T399" i="2" s="1"/>
  <c r="R400" i="2"/>
  <c r="R399" i="2" s="1"/>
  <c r="P400" i="2"/>
  <c r="P399" i="2" s="1"/>
  <c r="BK400" i="2"/>
  <c r="BK399" i="2" s="1"/>
  <c r="J399" i="2" s="1"/>
  <c r="J75" i="2" s="1"/>
  <c r="J400" i="2"/>
  <c r="BE400" i="2" s="1"/>
  <c r="BI398" i="2"/>
  <c r="BH398" i="2"/>
  <c r="BG398" i="2"/>
  <c r="BF398" i="2"/>
  <c r="T398" i="2"/>
  <c r="T397" i="2" s="1"/>
  <c r="R398" i="2"/>
  <c r="R397" i="2" s="1"/>
  <c r="P398" i="2"/>
  <c r="P397" i="2" s="1"/>
  <c r="BK398" i="2"/>
  <c r="J398" i="2"/>
  <c r="BE398" i="2" s="1"/>
  <c r="BI396" i="2"/>
  <c r="BH396" i="2"/>
  <c r="BG396" i="2"/>
  <c r="BF396" i="2"/>
  <c r="T396" i="2"/>
  <c r="T395" i="2" s="1"/>
  <c r="R396" i="2"/>
  <c r="R395" i="2" s="1"/>
  <c r="P396" i="2"/>
  <c r="P395" i="2" s="1"/>
  <c r="BK396" i="2"/>
  <c r="BK395" i="2" s="1"/>
  <c r="J395" i="2" s="1"/>
  <c r="J73" i="2" s="1"/>
  <c r="J396" i="2"/>
  <c r="BE396" i="2" s="1"/>
  <c r="BI394" i="2"/>
  <c r="BH394" i="2"/>
  <c r="BG394" i="2"/>
  <c r="BF394" i="2"/>
  <c r="T394" i="2"/>
  <c r="R394" i="2"/>
  <c r="P394" i="2"/>
  <c r="BK394" i="2"/>
  <c r="J394" i="2"/>
  <c r="BE394" i="2" s="1"/>
  <c r="BI392" i="2"/>
  <c r="BH392" i="2"/>
  <c r="BG392" i="2"/>
  <c r="BF392" i="2"/>
  <c r="BE392" i="2"/>
  <c r="T392" i="2"/>
  <c r="T391" i="2" s="1"/>
  <c r="R392" i="2"/>
  <c r="R391" i="2" s="1"/>
  <c r="P392" i="2"/>
  <c r="BK392" i="2"/>
  <c r="BK391" i="2" s="1"/>
  <c r="J392" i="2"/>
  <c r="BI389" i="2"/>
  <c r="BH389" i="2"/>
  <c r="BG389" i="2"/>
  <c r="BF389" i="2"/>
  <c r="BE389" i="2"/>
  <c r="T389" i="2"/>
  <c r="R389" i="2"/>
  <c r="P389" i="2"/>
  <c r="BK389" i="2"/>
  <c r="J389" i="2"/>
  <c r="BI388" i="2"/>
  <c r="BH388" i="2"/>
  <c r="BG388" i="2"/>
  <c r="BF388" i="2"/>
  <c r="T388" i="2"/>
  <c r="R388" i="2"/>
  <c r="P388" i="2"/>
  <c r="BK388" i="2"/>
  <c r="J388" i="2"/>
  <c r="BE388" i="2" s="1"/>
  <c r="BI387" i="2"/>
  <c r="BH387" i="2"/>
  <c r="BG387" i="2"/>
  <c r="BF387" i="2"/>
  <c r="T387" i="2"/>
  <c r="R387" i="2"/>
  <c r="P387" i="2"/>
  <c r="BK387" i="2"/>
  <c r="J387" i="2"/>
  <c r="BE387" i="2" s="1"/>
  <c r="BI386" i="2"/>
  <c r="BH386" i="2"/>
  <c r="BG386" i="2"/>
  <c r="BF386" i="2"/>
  <c r="T386" i="2"/>
  <c r="R386" i="2"/>
  <c r="P386" i="2"/>
  <c r="BK386" i="2"/>
  <c r="J386" i="2"/>
  <c r="BE386" i="2" s="1"/>
  <c r="BI385" i="2"/>
  <c r="BH385" i="2"/>
  <c r="BG385" i="2"/>
  <c r="BF385" i="2"/>
  <c r="T385" i="2"/>
  <c r="R385" i="2"/>
  <c r="P385" i="2"/>
  <c r="BK385" i="2"/>
  <c r="J385" i="2"/>
  <c r="BE385" i="2" s="1"/>
  <c r="BI384" i="2"/>
  <c r="BH384" i="2"/>
  <c r="BG384" i="2"/>
  <c r="BF384" i="2"/>
  <c r="T384" i="2"/>
  <c r="R384" i="2"/>
  <c r="P384" i="2"/>
  <c r="BK384" i="2"/>
  <c r="J384" i="2"/>
  <c r="BE384" i="2" s="1"/>
  <c r="BI380" i="2"/>
  <c r="BH380" i="2"/>
  <c r="BG380" i="2"/>
  <c r="BF380" i="2"/>
  <c r="T380" i="2"/>
  <c r="R380" i="2"/>
  <c r="R379" i="2" s="1"/>
  <c r="P380" i="2"/>
  <c r="P379" i="2" s="1"/>
  <c r="BK380" i="2"/>
  <c r="BK379" i="2" s="1"/>
  <c r="J379" i="2" s="1"/>
  <c r="J70" i="2" s="1"/>
  <c r="J380" i="2"/>
  <c r="BE380" i="2" s="1"/>
  <c r="BI378" i="2"/>
  <c r="BH378" i="2"/>
  <c r="BG378" i="2"/>
  <c r="BF378" i="2"/>
  <c r="T378" i="2"/>
  <c r="R378" i="2"/>
  <c r="P378" i="2"/>
  <c r="BK378" i="2"/>
  <c r="J378" i="2"/>
  <c r="BE378" i="2" s="1"/>
  <c r="BI377" i="2"/>
  <c r="BH377" i="2"/>
  <c r="BG377" i="2"/>
  <c r="BF377" i="2"/>
  <c r="T377" i="2"/>
  <c r="R377" i="2"/>
  <c r="P377" i="2"/>
  <c r="BK377" i="2"/>
  <c r="J377" i="2"/>
  <c r="BE377" i="2" s="1"/>
  <c r="BI376" i="2"/>
  <c r="BH376" i="2"/>
  <c r="BG376" i="2"/>
  <c r="BF376" i="2"/>
  <c r="T376" i="2"/>
  <c r="R376" i="2"/>
  <c r="P376" i="2"/>
  <c r="BK376" i="2"/>
  <c r="J376" i="2"/>
  <c r="BE376" i="2" s="1"/>
  <c r="BI374" i="2"/>
  <c r="BH374" i="2"/>
  <c r="BG374" i="2"/>
  <c r="BF374" i="2"/>
  <c r="T374" i="2"/>
  <c r="R374" i="2"/>
  <c r="P374" i="2"/>
  <c r="BK374" i="2"/>
  <c r="J374" i="2"/>
  <c r="BE374" i="2" s="1"/>
  <c r="BI372" i="2"/>
  <c r="BH372" i="2"/>
  <c r="BG372" i="2"/>
  <c r="BF372" i="2"/>
  <c r="BE372" i="2"/>
  <c r="T372" i="2"/>
  <c r="R372" i="2"/>
  <c r="P372" i="2"/>
  <c r="BK372" i="2"/>
  <c r="J372" i="2"/>
  <c r="BI371" i="2"/>
  <c r="BH371" i="2"/>
  <c r="BG371" i="2"/>
  <c r="BF371" i="2"/>
  <c r="T371" i="2"/>
  <c r="R371" i="2"/>
  <c r="P371" i="2"/>
  <c r="BK371" i="2"/>
  <c r="J371" i="2"/>
  <c r="BE371" i="2" s="1"/>
  <c r="BI369" i="2"/>
  <c r="BH369" i="2"/>
  <c r="BG369" i="2"/>
  <c r="BF369" i="2"/>
  <c r="T369" i="2"/>
  <c r="R369" i="2"/>
  <c r="P369" i="2"/>
  <c r="BK369" i="2"/>
  <c r="J369" i="2"/>
  <c r="BE369" i="2" s="1"/>
  <c r="BI367" i="2"/>
  <c r="BH367" i="2"/>
  <c r="BG367" i="2"/>
  <c r="BF367" i="2"/>
  <c r="T367" i="2"/>
  <c r="T366" i="2" s="1"/>
  <c r="R367" i="2"/>
  <c r="R366" i="2" s="1"/>
  <c r="P367" i="2"/>
  <c r="P366" i="2" s="1"/>
  <c r="BK367" i="2"/>
  <c r="J367" i="2"/>
  <c r="BE367" i="2" s="1"/>
  <c r="BI365" i="2"/>
  <c r="BH365" i="2"/>
  <c r="BG365" i="2"/>
  <c r="BF365" i="2"/>
  <c r="T365" i="2"/>
  <c r="R365" i="2"/>
  <c r="P365" i="2"/>
  <c r="BK365" i="2"/>
  <c r="J365" i="2"/>
  <c r="BE365" i="2" s="1"/>
  <c r="BI363" i="2"/>
  <c r="BH363" i="2"/>
  <c r="BG363" i="2"/>
  <c r="BF363" i="2"/>
  <c r="T363" i="2"/>
  <c r="R363" i="2"/>
  <c r="P363" i="2"/>
  <c r="BK363" i="2"/>
  <c r="J363" i="2"/>
  <c r="BE363" i="2" s="1"/>
  <c r="BI361" i="2"/>
  <c r="BH361" i="2"/>
  <c r="BG361" i="2"/>
  <c r="BF361" i="2"/>
  <c r="T361" i="2"/>
  <c r="T360" i="2" s="1"/>
  <c r="R361" i="2"/>
  <c r="R360" i="2" s="1"/>
  <c r="P361" i="2"/>
  <c r="P360" i="2" s="1"/>
  <c r="P359" i="2" s="1"/>
  <c r="BK361" i="2"/>
  <c r="BK360" i="2" s="1"/>
  <c r="J361" i="2"/>
  <c r="BE361" i="2" s="1"/>
  <c r="BI358" i="2"/>
  <c r="BH358" i="2"/>
  <c r="BG358" i="2"/>
  <c r="BF358" i="2"/>
  <c r="T358" i="2"/>
  <c r="R358" i="2"/>
  <c r="P358" i="2"/>
  <c r="BK358" i="2"/>
  <c r="J358" i="2"/>
  <c r="BE358" i="2" s="1"/>
  <c r="BI357" i="2"/>
  <c r="BH357" i="2"/>
  <c r="BG357" i="2"/>
  <c r="BF357" i="2"/>
  <c r="T357" i="2"/>
  <c r="T356" i="2" s="1"/>
  <c r="R357" i="2"/>
  <c r="R356" i="2" s="1"/>
  <c r="P357" i="2"/>
  <c r="P356" i="2" s="1"/>
  <c r="BK357" i="2"/>
  <c r="BK356" i="2" s="1"/>
  <c r="J356" i="2" s="1"/>
  <c r="J66" i="2" s="1"/>
  <c r="J357" i="2"/>
  <c r="BE357" i="2" s="1"/>
  <c r="BI354" i="2"/>
  <c r="BH354" i="2"/>
  <c r="BG354" i="2"/>
  <c r="BF354" i="2"/>
  <c r="T354" i="2"/>
  <c r="R354" i="2"/>
  <c r="P354" i="2"/>
  <c r="BK354" i="2"/>
  <c r="J354" i="2"/>
  <c r="BE354" i="2" s="1"/>
  <c r="BI352" i="2"/>
  <c r="BH352" i="2"/>
  <c r="BG352" i="2"/>
  <c r="BF352" i="2"/>
  <c r="BE352" i="2"/>
  <c r="T352" i="2"/>
  <c r="R352" i="2"/>
  <c r="P352" i="2"/>
  <c r="BK352" i="2"/>
  <c r="J352" i="2"/>
  <c r="BI350" i="2"/>
  <c r="BH350" i="2"/>
  <c r="BG350" i="2"/>
  <c r="BF350" i="2"/>
  <c r="T350" i="2"/>
  <c r="R350" i="2"/>
  <c r="P350" i="2"/>
  <c r="BK350" i="2"/>
  <c r="J350" i="2"/>
  <c r="BE350" i="2" s="1"/>
  <c r="BI346" i="2"/>
  <c r="BH346" i="2"/>
  <c r="BG346" i="2"/>
  <c r="BF346" i="2"/>
  <c r="T346" i="2"/>
  <c r="R346" i="2"/>
  <c r="P346" i="2"/>
  <c r="BK346" i="2"/>
  <c r="J346" i="2"/>
  <c r="BE346" i="2" s="1"/>
  <c r="BI342" i="2"/>
  <c r="BH342" i="2"/>
  <c r="BG342" i="2"/>
  <c r="BF342" i="2"/>
  <c r="T342" i="2"/>
  <c r="R342" i="2"/>
  <c r="P342" i="2"/>
  <c r="BK342" i="2"/>
  <c r="J342" i="2"/>
  <c r="BE342" i="2" s="1"/>
  <c r="BI340" i="2"/>
  <c r="BH340" i="2"/>
  <c r="BG340" i="2"/>
  <c r="BF340" i="2"/>
  <c r="T340" i="2"/>
  <c r="R340" i="2"/>
  <c r="P340" i="2"/>
  <c r="BK340" i="2"/>
  <c r="J340" i="2"/>
  <c r="BE340" i="2" s="1"/>
  <c r="BI334" i="2"/>
  <c r="BH334" i="2"/>
  <c r="BG334" i="2"/>
  <c r="BF334" i="2"/>
  <c r="T334" i="2"/>
  <c r="R334" i="2"/>
  <c r="P334" i="2"/>
  <c r="BK334" i="2"/>
  <c r="J334" i="2"/>
  <c r="BE334" i="2" s="1"/>
  <c r="BI332" i="2"/>
  <c r="BH332" i="2"/>
  <c r="BG332" i="2"/>
  <c r="BF332" i="2"/>
  <c r="T332" i="2"/>
  <c r="R332" i="2"/>
  <c r="P332" i="2"/>
  <c r="BK332" i="2"/>
  <c r="J332" i="2"/>
  <c r="BE332" i="2" s="1"/>
  <c r="BI328" i="2"/>
  <c r="BH328" i="2"/>
  <c r="BG328" i="2"/>
  <c r="BF328" i="2"/>
  <c r="T328" i="2"/>
  <c r="T327" i="2" s="1"/>
  <c r="R328" i="2"/>
  <c r="R327" i="2" s="1"/>
  <c r="P328" i="2"/>
  <c r="P327" i="2" s="1"/>
  <c r="BK328" i="2"/>
  <c r="BK327" i="2" s="1"/>
  <c r="J327" i="2" s="1"/>
  <c r="J65" i="2" s="1"/>
  <c r="J328" i="2"/>
  <c r="BE328" i="2" s="1"/>
  <c r="BI325" i="2"/>
  <c r="BH325" i="2"/>
  <c r="BG325" i="2"/>
  <c r="BF325" i="2"/>
  <c r="BE325" i="2"/>
  <c r="T325" i="2"/>
  <c r="R325" i="2"/>
  <c r="P325" i="2"/>
  <c r="BK325" i="2"/>
  <c r="J325" i="2"/>
  <c r="BI323" i="2"/>
  <c r="BH323" i="2"/>
  <c r="BG323" i="2"/>
  <c r="BF323" i="2"/>
  <c r="T323" i="2"/>
  <c r="R323" i="2"/>
  <c r="P323" i="2"/>
  <c r="BK323" i="2"/>
  <c r="J323" i="2"/>
  <c r="BE323" i="2" s="1"/>
  <c r="BI321" i="2"/>
  <c r="BH321" i="2"/>
  <c r="BG321" i="2"/>
  <c r="BF321" i="2"/>
  <c r="T321" i="2"/>
  <c r="R321" i="2"/>
  <c r="P321" i="2"/>
  <c r="BK321" i="2"/>
  <c r="J321" i="2"/>
  <c r="BE321" i="2" s="1"/>
  <c r="BI320" i="2"/>
  <c r="BH320" i="2"/>
  <c r="BG320" i="2"/>
  <c r="BF320" i="2"/>
  <c r="T320" i="2"/>
  <c r="R320" i="2"/>
  <c r="P320" i="2"/>
  <c r="BK320" i="2"/>
  <c r="J320" i="2"/>
  <c r="BE320" i="2" s="1"/>
  <c r="BI318" i="2"/>
  <c r="BH318" i="2"/>
  <c r="BG318" i="2"/>
  <c r="BF318" i="2"/>
  <c r="BE318" i="2"/>
  <c r="T318" i="2"/>
  <c r="R318" i="2"/>
  <c r="P318" i="2"/>
  <c r="BK318" i="2"/>
  <c r="J318" i="2"/>
  <c r="BI316" i="2"/>
  <c r="BH316" i="2"/>
  <c r="BG316" i="2"/>
  <c r="BF316" i="2"/>
  <c r="T316" i="2"/>
  <c r="R316" i="2"/>
  <c r="P316" i="2"/>
  <c r="BK316" i="2"/>
  <c r="J316" i="2"/>
  <c r="BE316" i="2" s="1"/>
  <c r="BI310" i="2"/>
  <c r="BH310" i="2"/>
  <c r="BG310" i="2"/>
  <c r="BF310" i="2"/>
  <c r="T310" i="2"/>
  <c r="R310" i="2"/>
  <c r="P310" i="2"/>
  <c r="BK310" i="2"/>
  <c r="J310" i="2"/>
  <c r="BE310" i="2" s="1"/>
  <c r="BI308" i="2"/>
  <c r="BH308" i="2"/>
  <c r="BG308" i="2"/>
  <c r="BF308" i="2"/>
  <c r="T308" i="2"/>
  <c r="R308" i="2"/>
  <c r="P308" i="2"/>
  <c r="BK308" i="2"/>
  <c r="J308" i="2"/>
  <c r="BE308" i="2" s="1"/>
  <c r="BI306" i="2"/>
  <c r="BH306" i="2"/>
  <c r="BG306" i="2"/>
  <c r="BF306" i="2"/>
  <c r="BE306" i="2"/>
  <c r="T306" i="2"/>
  <c r="R306" i="2"/>
  <c r="P306" i="2"/>
  <c r="BK306" i="2"/>
  <c r="J306" i="2"/>
  <c r="BI304" i="2"/>
  <c r="BH304" i="2"/>
  <c r="BG304" i="2"/>
  <c r="BF304" i="2"/>
  <c r="T304" i="2"/>
  <c r="R304" i="2"/>
  <c r="P304" i="2"/>
  <c r="BK304" i="2"/>
  <c r="J304" i="2"/>
  <c r="BE304" i="2" s="1"/>
  <c r="BI300" i="2"/>
  <c r="BH300" i="2"/>
  <c r="BG300" i="2"/>
  <c r="BF300" i="2"/>
  <c r="T300" i="2"/>
  <c r="R300" i="2"/>
  <c r="P300" i="2"/>
  <c r="BK300" i="2"/>
  <c r="J300" i="2"/>
  <c r="BE300" i="2" s="1"/>
  <c r="BI298" i="2"/>
  <c r="BH298" i="2"/>
  <c r="BG298" i="2"/>
  <c r="BF298" i="2"/>
  <c r="T298" i="2"/>
  <c r="R298" i="2"/>
  <c r="P298" i="2"/>
  <c r="BK298" i="2"/>
  <c r="J298" i="2"/>
  <c r="BE298" i="2" s="1"/>
  <c r="BI294" i="2"/>
  <c r="BH294" i="2"/>
  <c r="BG294" i="2"/>
  <c r="BF294" i="2"/>
  <c r="T294" i="2"/>
  <c r="T293" i="2" s="1"/>
  <c r="R294" i="2"/>
  <c r="R293" i="2" s="1"/>
  <c r="P294" i="2"/>
  <c r="P293" i="2" s="1"/>
  <c r="BK294" i="2"/>
  <c r="BK293" i="2" s="1"/>
  <c r="J293" i="2" s="1"/>
  <c r="J64" i="2" s="1"/>
  <c r="J294" i="2"/>
  <c r="BE294" i="2" s="1"/>
  <c r="BI292" i="2"/>
  <c r="BH292" i="2"/>
  <c r="BG292" i="2"/>
  <c r="BF292" i="2"/>
  <c r="BE292" i="2"/>
  <c r="T292" i="2"/>
  <c r="R292" i="2"/>
  <c r="P292" i="2"/>
  <c r="BK292" i="2"/>
  <c r="J292" i="2"/>
  <c r="BI290" i="2"/>
  <c r="BH290" i="2"/>
  <c r="BG290" i="2"/>
  <c r="BF290" i="2"/>
  <c r="T290" i="2"/>
  <c r="R290" i="2"/>
  <c r="P290" i="2"/>
  <c r="BK290" i="2"/>
  <c r="J290" i="2"/>
  <c r="BE290" i="2" s="1"/>
  <c r="BI286" i="2"/>
  <c r="BH286" i="2"/>
  <c r="BG286" i="2"/>
  <c r="BF286" i="2"/>
  <c r="T286" i="2"/>
  <c r="T285" i="2" s="1"/>
  <c r="R286" i="2"/>
  <c r="R285" i="2" s="1"/>
  <c r="P286" i="2"/>
  <c r="P285" i="2" s="1"/>
  <c r="BK286" i="2"/>
  <c r="BK285" i="2" s="1"/>
  <c r="J285" i="2" s="1"/>
  <c r="J63" i="2" s="1"/>
  <c r="J286" i="2"/>
  <c r="BE286" i="2" s="1"/>
  <c r="BI284" i="2"/>
  <c r="BH284" i="2"/>
  <c r="BG284" i="2"/>
  <c r="BF284" i="2"/>
  <c r="T284" i="2"/>
  <c r="R284" i="2"/>
  <c r="P284" i="2"/>
  <c r="BK284" i="2"/>
  <c r="J284" i="2"/>
  <c r="BE284" i="2" s="1"/>
  <c r="BI282" i="2"/>
  <c r="BH282" i="2"/>
  <c r="BG282" i="2"/>
  <c r="BF282" i="2"/>
  <c r="BE282" i="2"/>
  <c r="T282" i="2"/>
  <c r="R282" i="2"/>
  <c r="P282" i="2"/>
  <c r="BK282" i="2"/>
  <c r="J282" i="2"/>
  <c r="BI280" i="2"/>
  <c r="BH280" i="2"/>
  <c r="BG280" i="2"/>
  <c r="BF280" i="2"/>
  <c r="T280" i="2"/>
  <c r="R280" i="2"/>
  <c r="P280" i="2"/>
  <c r="BK280" i="2"/>
  <c r="J280" i="2"/>
  <c r="BE280" i="2" s="1"/>
  <c r="BI278" i="2"/>
  <c r="BH278" i="2"/>
  <c r="BG278" i="2"/>
  <c r="BF278" i="2"/>
  <c r="T278" i="2"/>
  <c r="R278" i="2"/>
  <c r="P278" i="2"/>
  <c r="BK278" i="2"/>
  <c r="J278" i="2"/>
  <c r="BE278" i="2" s="1"/>
  <c r="BI276" i="2"/>
  <c r="BH276" i="2"/>
  <c r="BG276" i="2"/>
  <c r="BF276" i="2"/>
  <c r="T276" i="2"/>
  <c r="R276" i="2"/>
  <c r="P276" i="2"/>
  <c r="BK276" i="2"/>
  <c r="J276" i="2"/>
  <c r="BE276" i="2" s="1"/>
  <c r="BI274" i="2"/>
  <c r="BH274" i="2"/>
  <c r="BG274" i="2"/>
  <c r="BF274" i="2"/>
  <c r="BE274" i="2"/>
  <c r="T274" i="2"/>
  <c r="T273" i="2" s="1"/>
  <c r="R274" i="2"/>
  <c r="R273" i="2" s="1"/>
  <c r="P274" i="2"/>
  <c r="P273" i="2" s="1"/>
  <c r="BK274" i="2"/>
  <c r="BK273" i="2" s="1"/>
  <c r="J273" i="2" s="1"/>
  <c r="J62" i="2" s="1"/>
  <c r="J274" i="2"/>
  <c r="BI272" i="2"/>
  <c r="BH272" i="2"/>
  <c r="BG272" i="2"/>
  <c r="BF272" i="2"/>
  <c r="BE272" i="2"/>
  <c r="T272" i="2"/>
  <c r="R272" i="2"/>
  <c r="P272" i="2"/>
  <c r="BK272" i="2"/>
  <c r="J272" i="2"/>
  <c r="BI270" i="2"/>
  <c r="BH270" i="2"/>
  <c r="BG270" i="2"/>
  <c r="BF270" i="2"/>
  <c r="T270" i="2"/>
  <c r="R270" i="2"/>
  <c r="P270" i="2"/>
  <c r="BK270" i="2"/>
  <c r="J270" i="2"/>
  <c r="BE270" i="2" s="1"/>
  <c r="BI268" i="2"/>
  <c r="BH268" i="2"/>
  <c r="BG268" i="2"/>
  <c r="BF268" i="2"/>
  <c r="T268" i="2"/>
  <c r="T267" i="2" s="1"/>
  <c r="R268" i="2"/>
  <c r="R267" i="2" s="1"/>
  <c r="P268" i="2"/>
  <c r="P267" i="2" s="1"/>
  <c r="BK268" i="2"/>
  <c r="BK267" i="2" s="1"/>
  <c r="J267" i="2" s="1"/>
  <c r="J61" i="2" s="1"/>
  <c r="J268" i="2"/>
  <c r="BE268" i="2" s="1"/>
  <c r="BI263" i="2"/>
  <c r="BH263" i="2"/>
  <c r="BG263" i="2"/>
  <c r="BF263" i="2"/>
  <c r="T263" i="2"/>
  <c r="R263" i="2"/>
  <c r="P263" i="2"/>
  <c r="BK263" i="2"/>
  <c r="J263" i="2"/>
  <c r="BE263" i="2" s="1"/>
  <c r="BI261" i="2"/>
  <c r="BH261" i="2"/>
  <c r="BG261" i="2"/>
  <c r="BF261" i="2"/>
  <c r="BE261" i="2"/>
  <c r="T261" i="2"/>
  <c r="R261" i="2"/>
  <c r="P261" i="2"/>
  <c r="BK261" i="2"/>
  <c r="J261" i="2"/>
  <c r="BI260" i="2"/>
  <c r="BH260" i="2"/>
  <c r="BG260" i="2"/>
  <c r="BF260" i="2"/>
  <c r="T260" i="2"/>
  <c r="R260" i="2"/>
  <c r="P260" i="2"/>
  <c r="BK260" i="2"/>
  <c r="J260" i="2"/>
  <c r="BE260" i="2" s="1"/>
  <c r="BI256" i="2"/>
  <c r="BH256" i="2"/>
  <c r="BG256" i="2"/>
  <c r="BF256" i="2"/>
  <c r="T256" i="2"/>
  <c r="R256" i="2"/>
  <c r="P256" i="2"/>
  <c r="BK256" i="2"/>
  <c r="J256" i="2"/>
  <c r="BE256" i="2" s="1"/>
  <c r="BI254" i="2"/>
  <c r="BH254" i="2"/>
  <c r="BG254" i="2"/>
  <c r="BF254" i="2"/>
  <c r="T254" i="2"/>
  <c r="R254" i="2"/>
  <c r="P254" i="2"/>
  <c r="BK254" i="2"/>
  <c r="J254" i="2"/>
  <c r="BE254" i="2" s="1"/>
  <c r="BI252" i="2"/>
  <c r="BH252" i="2"/>
  <c r="BG252" i="2"/>
  <c r="BF252" i="2"/>
  <c r="T252" i="2"/>
  <c r="R252" i="2"/>
  <c r="P252" i="2"/>
  <c r="BK252" i="2"/>
  <c r="J252" i="2"/>
  <c r="BE252" i="2" s="1"/>
  <c r="BI251" i="2"/>
  <c r="BH251" i="2"/>
  <c r="BG251" i="2"/>
  <c r="BF251" i="2"/>
  <c r="T251" i="2"/>
  <c r="R251" i="2"/>
  <c r="P251" i="2"/>
  <c r="BK251" i="2"/>
  <c r="J251" i="2"/>
  <c r="BE251" i="2" s="1"/>
  <c r="BI247" i="2"/>
  <c r="BH247" i="2"/>
  <c r="BG247" i="2"/>
  <c r="BF247" i="2"/>
  <c r="T247" i="2"/>
  <c r="R247" i="2"/>
  <c r="P247" i="2"/>
  <c r="BK247" i="2"/>
  <c r="J247" i="2"/>
  <c r="BE247" i="2" s="1"/>
  <c r="BI243" i="2"/>
  <c r="BH243" i="2"/>
  <c r="BG243" i="2"/>
  <c r="BF243" i="2"/>
  <c r="T243" i="2"/>
  <c r="T242" i="2" s="1"/>
  <c r="R243" i="2"/>
  <c r="R242" i="2" s="1"/>
  <c r="P243" i="2"/>
  <c r="P242" i="2" s="1"/>
  <c r="BK243" i="2"/>
  <c r="BK242" i="2" s="1"/>
  <c r="J242" i="2" s="1"/>
  <c r="J60" i="2" s="1"/>
  <c r="J243" i="2"/>
  <c r="BE243" i="2" s="1"/>
  <c r="BI238" i="2"/>
  <c r="BH238" i="2"/>
  <c r="BG238" i="2"/>
  <c r="BF238" i="2"/>
  <c r="T238" i="2"/>
  <c r="R238" i="2"/>
  <c r="P238" i="2"/>
  <c r="BK238" i="2"/>
  <c r="J238" i="2"/>
  <c r="BE238" i="2" s="1"/>
  <c r="BI236" i="2"/>
  <c r="BH236" i="2"/>
  <c r="BG236" i="2"/>
  <c r="BF236" i="2"/>
  <c r="T236" i="2"/>
  <c r="R236" i="2"/>
  <c r="P236" i="2"/>
  <c r="BK236" i="2"/>
  <c r="J236" i="2"/>
  <c r="BE236" i="2" s="1"/>
  <c r="BI234" i="2"/>
  <c r="BH234" i="2"/>
  <c r="BG234" i="2"/>
  <c r="BF234" i="2"/>
  <c r="T234" i="2"/>
  <c r="R234" i="2"/>
  <c r="P234" i="2"/>
  <c r="BK234" i="2"/>
  <c r="J234" i="2"/>
  <c r="BE234" i="2" s="1"/>
  <c r="BI232" i="2"/>
  <c r="BH232" i="2"/>
  <c r="BG232" i="2"/>
  <c r="BF232" i="2"/>
  <c r="BE232" i="2"/>
  <c r="T232" i="2"/>
  <c r="T231" i="2" s="1"/>
  <c r="R232" i="2"/>
  <c r="R231" i="2" s="1"/>
  <c r="P232" i="2"/>
  <c r="P231" i="2" s="1"/>
  <c r="BK232" i="2"/>
  <c r="BK231" i="2" s="1"/>
  <c r="J231" i="2" s="1"/>
  <c r="J59" i="2" s="1"/>
  <c r="J232" i="2"/>
  <c r="BI227" i="2"/>
  <c r="BH227" i="2"/>
  <c r="BG227" i="2"/>
  <c r="BF227" i="2"/>
  <c r="T227" i="2"/>
  <c r="R227" i="2"/>
  <c r="P227" i="2"/>
  <c r="BK227" i="2"/>
  <c r="J227" i="2"/>
  <c r="BE227" i="2" s="1"/>
  <c r="BI225" i="2"/>
  <c r="BH225" i="2"/>
  <c r="BG225" i="2"/>
  <c r="BF225" i="2"/>
  <c r="T225" i="2"/>
  <c r="R225" i="2"/>
  <c r="P225" i="2"/>
  <c r="BK225" i="2"/>
  <c r="J225" i="2"/>
  <c r="BE225" i="2" s="1"/>
  <c r="BI223" i="2"/>
  <c r="BH223" i="2"/>
  <c r="BG223" i="2"/>
  <c r="BF223" i="2"/>
  <c r="T223" i="2"/>
  <c r="R223" i="2"/>
  <c r="P223" i="2"/>
  <c r="BK223" i="2"/>
  <c r="J223" i="2"/>
  <c r="BE223" i="2" s="1"/>
  <c r="BI221" i="2"/>
  <c r="BH221" i="2"/>
  <c r="BG221" i="2"/>
  <c r="BF221" i="2"/>
  <c r="T221" i="2"/>
  <c r="R221" i="2"/>
  <c r="P221" i="2"/>
  <c r="BK221" i="2"/>
  <c r="J221" i="2"/>
  <c r="BE221" i="2" s="1"/>
  <c r="BI219" i="2"/>
  <c r="BH219" i="2"/>
  <c r="BG219" i="2"/>
  <c r="BF219" i="2"/>
  <c r="T219" i="2"/>
  <c r="R219" i="2"/>
  <c r="P219" i="2"/>
  <c r="BK219" i="2"/>
  <c r="J219" i="2"/>
  <c r="BE219" i="2" s="1"/>
  <c r="BI218" i="2"/>
  <c r="BH218" i="2"/>
  <c r="BG218" i="2"/>
  <c r="BF218" i="2"/>
  <c r="T218" i="2"/>
  <c r="R218" i="2"/>
  <c r="P218" i="2"/>
  <c r="BK218" i="2"/>
  <c r="J218" i="2"/>
  <c r="BE218" i="2" s="1"/>
  <c r="BI217" i="2"/>
  <c r="BH217" i="2"/>
  <c r="BG217" i="2"/>
  <c r="BF217" i="2"/>
  <c r="T217" i="2"/>
  <c r="R217" i="2"/>
  <c r="P217" i="2"/>
  <c r="BK217" i="2"/>
  <c r="J217" i="2"/>
  <c r="BE217" i="2" s="1"/>
  <c r="BI215" i="2"/>
  <c r="BH215" i="2"/>
  <c r="BG215" i="2"/>
  <c r="BF215" i="2"/>
  <c r="BE215" i="2"/>
  <c r="T215" i="2"/>
  <c r="R215" i="2"/>
  <c r="P215" i="2"/>
  <c r="BK215" i="2"/>
  <c r="J215" i="2"/>
  <c r="BI213" i="2"/>
  <c r="BH213" i="2"/>
  <c r="BG213" i="2"/>
  <c r="BF213" i="2"/>
  <c r="T213" i="2"/>
  <c r="R213" i="2"/>
  <c r="P213" i="2"/>
  <c r="BK213" i="2"/>
  <c r="J213" i="2"/>
  <c r="BE213" i="2" s="1"/>
  <c r="BI211" i="2"/>
  <c r="BH211" i="2"/>
  <c r="BG211" i="2"/>
  <c r="BF211" i="2"/>
  <c r="T211" i="2"/>
  <c r="R211" i="2"/>
  <c r="P211" i="2"/>
  <c r="BK211" i="2"/>
  <c r="J211" i="2"/>
  <c r="BE211" i="2" s="1"/>
  <c r="BI209" i="2"/>
  <c r="BH209" i="2"/>
  <c r="BG209" i="2"/>
  <c r="BF209" i="2"/>
  <c r="T209" i="2"/>
  <c r="R209" i="2"/>
  <c r="P209" i="2"/>
  <c r="BK209" i="2"/>
  <c r="J209" i="2"/>
  <c r="BE209" i="2" s="1"/>
  <c r="BI207" i="2"/>
  <c r="BH207" i="2"/>
  <c r="BG207" i="2"/>
  <c r="BF207" i="2"/>
  <c r="BE207" i="2"/>
  <c r="T207" i="2"/>
  <c r="R207" i="2"/>
  <c r="P207" i="2"/>
  <c r="BK207" i="2"/>
  <c r="J207" i="2"/>
  <c r="BI205" i="2"/>
  <c r="BH205" i="2"/>
  <c r="BG205" i="2"/>
  <c r="BF205" i="2"/>
  <c r="BE205" i="2"/>
  <c r="T205" i="2"/>
  <c r="R205" i="2"/>
  <c r="P205" i="2"/>
  <c r="BK205" i="2"/>
  <c r="J205" i="2"/>
  <c r="BI203" i="2"/>
  <c r="BH203" i="2"/>
  <c r="BG203" i="2"/>
  <c r="BF203" i="2"/>
  <c r="BE203" i="2"/>
  <c r="T203" i="2"/>
  <c r="R203" i="2"/>
  <c r="P203" i="2"/>
  <c r="BK203" i="2"/>
  <c r="J203" i="2"/>
  <c r="BI202" i="2"/>
  <c r="BH202" i="2"/>
  <c r="BG202" i="2"/>
  <c r="BF202" i="2"/>
  <c r="BE202" i="2"/>
  <c r="T202" i="2"/>
  <c r="R202" i="2"/>
  <c r="P202" i="2"/>
  <c r="BK202" i="2"/>
  <c r="J202" i="2"/>
  <c r="BI200" i="2"/>
  <c r="BH200" i="2"/>
  <c r="BG200" i="2"/>
  <c r="BF200" i="2"/>
  <c r="BE200" i="2"/>
  <c r="T200" i="2"/>
  <c r="R200" i="2"/>
  <c r="P200" i="2"/>
  <c r="BK200" i="2"/>
  <c r="J200" i="2"/>
  <c r="BI199" i="2"/>
  <c r="BH199" i="2"/>
  <c r="BG199" i="2"/>
  <c r="BF199" i="2"/>
  <c r="BE199" i="2"/>
  <c r="T199" i="2"/>
  <c r="R199" i="2"/>
  <c r="P199" i="2"/>
  <c r="BK199" i="2"/>
  <c r="J199" i="2"/>
  <c r="BI197" i="2"/>
  <c r="BH197" i="2"/>
  <c r="BG197" i="2"/>
  <c r="BF197" i="2"/>
  <c r="BE197" i="2"/>
  <c r="T197" i="2"/>
  <c r="R197" i="2"/>
  <c r="P197" i="2"/>
  <c r="BK197" i="2"/>
  <c r="J197" i="2"/>
  <c r="BI195" i="2"/>
  <c r="BH195" i="2"/>
  <c r="BG195" i="2"/>
  <c r="BF195" i="2"/>
  <c r="BE195" i="2"/>
  <c r="T195" i="2"/>
  <c r="R195" i="2"/>
  <c r="P195" i="2"/>
  <c r="BK195" i="2"/>
  <c r="J195" i="2"/>
  <c r="BI194" i="2"/>
  <c r="BH194" i="2"/>
  <c r="BG194" i="2"/>
  <c r="BF194" i="2"/>
  <c r="BE194" i="2"/>
  <c r="T194" i="2"/>
  <c r="R194" i="2"/>
  <c r="P194" i="2"/>
  <c r="BK194" i="2"/>
  <c r="J194" i="2"/>
  <c r="BI193" i="2"/>
  <c r="BH193" i="2"/>
  <c r="BG193" i="2"/>
  <c r="BF193" i="2"/>
  <c r="BE193" i="2"/>
  <c r="T193" i="2"/>
  <c r="R193" i="2"/>
  <c r="P193" i="2"/>
  <c r="BK193" i="2"/>
  <c r="J193" i="2"/>
  <c r="BI191" i="2"/>
  <c r="BH191" i="2"/>
  <c r="BG191" i="2"/>
  <c r="BF191" i="2"/>
  <c r="BE191" i="2"/>
  <c r="T191" i="2"/>
  <c r="R191" i="2"/>
  <c r="P191" i="2"/>
  <c r="BK191" i="2"/>
  <c r="J191" i="2"/>
  <c r="BI189" i="2"/>
  <c r="BH189" i="2"/>
  <c r="BG189" i="2"/>
  <c r="BF189" i="2"/>
  <c r="BE189" i="2"/>
  <c r="T189" i="2"/>
  <c r="R189" i="2"/>
  <c r="P189" i="2"/>
  <c r="BK189" i="2"/>
  <c r="J189" i="2"/>
  <c r="BI187" i="2"/>
  <c r="BH187" i="2"/>
  <c r="BG187" i="2"/>
  <c r="BF187" i="2"/>
  <c r="BE187" i="2"/>
  <c r="T187" i="2"/>
  <c r="R187" i="2"/>
  <c r="P187" i="2"/>
  <c r="BK187" i="2"/>
  <c r="J187" i="2"/>
  <c r="BI185" i="2"/>
  <c r="BH185" i="2"/>
  <c r="BG185" i="2"/>
  <c r="BF185" i="2"/>
  <c r="BE185" i="2"/>
  <c r="T185" i="2"/>
  <c r="R185" i="2"/>
  <c r="P185" i="2"/>
  <c r="BK185" i="2"/>
  <c r="J185" i="2"/>
  <c r="BI183" i="2"/>
  <c r="BH183" i="2"/>
  <c r="BG183" i="2"/>
  <c r="BF183" i="2"/>
  <c r="BE183" i="2"/>
  <c r="T183" i="2"/>
  <c r="R183" i="2"/>
  <c r="P183" i="2"/>
  <c r="BK183" i="2"/>
  <c r="J183" i="2"/>
  <c r="BI181" i="2"/>
  <c r="BH181" i="2"/>
  <c r="BG181" i="2"/>
  <c r="BF181" i="2"/>
  <c r="BE181" i="2"/>
  <c r="T181" i="2"/>
  <c r="R181" i="2"/>
  <c r="P181" i="2"/>
  <c r="BK181" i="2"/>
  <c r="J181" i="2"/>
  <c r="BI179" i="2"/>
  <c r="BH179" i="2"/>
  <c r="BG179" i="2"/>
  <c r="BF179" i="2"/>
  <c r="BE179" i="2"/>
  <c r="T179" i="2"/>
  <c r="R179" i="2"/>
  <c r="P179" i="2"/>
  <c r="BK179" i="2"/>
  <c r="J179" i="2"/>
  <c r="BI177" i="2"/>
  <c r="BH177" i="2"/>
  <c r="BG177" i="2"/>
  <c r="BF177" i="2"/>
  <c r="BE177" i="2"/>
  <c r="T177" i="2"/>
  <c r="R177" i="2"/>
  <c r="P177" i="2"/>
  <c r="BK177" i="2"/>
  <c r="J177" i="2"/>
  <c r="BI175" i="2"/>
  <c r="BH175" i="2"/>
  <c r="BG175" i="2"/>
  <c r="BF175" i="2"/>
  <c r="BE175" i="2"/>
  <c r="T175" i="2"/>
  <c r="R175" i="2"/>
  <c r="P175" i="2"/>
  <c r="BK175" i="2"/>
  <c r="J175" i="2"/>
  <c r="BI173" i="2"/>
  <c r="BH173" i="2"/>
  <c r="BG173" i="2"/>
  <c r="BF173" i="2"/>
  <c r="BE173" i="2"/>
  <c r="T173" i="2"/>
  <c r="R173" i="2"/>
  <c r="P173" i="2"/>
  <c r="BK173" i="2"/>
  <c r="J173" i="2"/>
  <c r="BI171" i="2"/>
  <c r="BH171" i="2"/>
  <c r="BG171" i="2"/>
  <c r="BF171" i="2"/>
  <c r="BE171" i="2"/>
  <c r="T171" i="2"/>
  <c r="R171" i="2"/>
  <c r="P171" i="2"/>
  <c r="BK171" i="2"/>
  <c r="J171" i="2"/>
  <c r="BI167" i="2"/>
  <c r="BH167" i="2"/>
  <c r="BG167" i="2"/>
  <c r="BF167" i="2"/>
  <c r="BE167" i="2"/>
  <c r="T167" i="2"/>
  <c r="R167" i="2"/>
  <c r="P167" i="2"/>
  <c r="BK167" i="2"/>
  <c r="J167" i="2"/>
  <c r="BI165" i="2"/>
  <c r="BH165" i="2"/>
  <c r="BG165" i="2"/>
  <c r="BF165" i="2"/>
  <c r="BE165" i="2"/>
  <c r="T165" i="2"/>
  <c r="R165" i="2"/>
  <c r="P165" i="2"/>
  <c r="BK165" i="2"/>
  <c r="J165" i="2"/>
  <c r="BI161" i="2"/>
  <c r="BH161" i="2"/>
  <c r="BG161" i="2"/>
  <c r="BF161" i="2"/>
  <c r="BE161" i="2"/>
  <c r="T161" i="2"/>
  <c r="R161" i="2"/>
  <c r="P161" i="2"/>
  <c r="BK161" i="2"/>
  <c r="J161" i="2"/>
  <c r="BI159" i="2"/>
  <c r="BH159" i="2"/>
  <c r="BG159" i="2"/>
  <c r="BF159" i="2"/>
  <c r="BE159" i="2"/>
  <c r="T159" i="2"/>
  <c r="R159" i="2"/>
  <c r="P159" i="2"/>
  <c r="BK159" i="2"/>
  <c r="J159" i="2"/>
  <c r="BI157" i="2"/>
  <c r="BH157" i="2"/>
  <c r="BG157" i="2"/>
  <c r="BF157" i="2"/>
  <c r="BE157" i="2"/>
  <c r="T157" i="2"/>
  <c r="R157" i="2"/>
  <c r="P157" i="2"/>
  <c r="BK157" i="2"/>
  <c r="J157" i="2"/>
  <c r="BI155" i="2"/>
  <c r="BH155" i="2"/>
  <c r="BG155" i="2"/>
  <c r="BF155" i="2"/>
  <c r="BE155" i="2"/>
  <c r="T155" i="2"/>
  <c r="R155" i="2"/>
  <c r="P155" i="2"/>
  <c r="BK155" i="2"/>
  <c r="J155" i="2"/>
  <c r="BI153" i="2"/>
  <c r="BH153" i="2"/>
  <c r="BG153" i="2"/>
  <c r="BF153" i="2"/>
  <c r="BE153" i="2"/>
  <c r="T153" i="2"/>
  <c r="R153" i="2"/>
  <c r="P153" i="2"/>
  <c r="BK153" i="2"/>
  <c r="J153" i="2"/>
  <c r="BI151" i="2"/>
  <c r="BH151" i="2"/>
  <c r="BG151" i="2"/>
  <c r="BF151" i="2"/>
  <c r="BE151" i="2"/>
  <c r="T151" i="2"/>
  <c r="R151" i="2"/>
  <c r="P151" i="2"/>
  <c r="BK151" i="2"/>
  <c r="J151" i="2"/>
  <c r="BI149" i="2"/>
  <c r="BH149" i="2"/>
  <c r="BG149" i="2"/>
  <c r="BF149" i="2"/>
  <c r="BE149" i="2"/>
  <c r="T149" i="2"/>
  <c r="R149" i="2"/>
  <c r="P149" i="2"/>
  <c r="BK149" i="2"/>
  <c r="J149" i="2"/>
  <c r="BI147" i="2"/>
  <c r="BH147" i="2"/>
  <c r="BG147" i="2"/>
  <c r="BF147" i="2"/>
  <c r="BE147" i="2"/>
  <c r="T147" i="2"/>
  <c r="R147" i="2"/>
  <c r="P147" i="2"/>
  <c r="BK147" i="2"/>
  <c r="J147" i="2"/>
  <c r="BI145" i="2"/>
  <c r="BH145" i="2"/>
  <c r="BG145" i="2"/>
  <c r="BF145" i="2"/>
  <c r="BE145" i="2"/>
  <c r="T145" i="2"/>
  <c r="R145" i="2"/>
  <c r="P145" i="2"/>
  <c r="BK145" i="2"/>
  <c r="J145" i="2"/>
  <c r="BI143" i="2"/>
  <c r="BH143" i="2"/>
  <c r="BG143" i="2"/>
  <c r="BF143" i="2"/>
  <c r="BE143" i="2"/>
  <c r="T143" i="2"/>
  <c r="R143" i="2"/>
  <c r="P143" i="2"/>
  <c r="BK143" i="2"/>
  <c r="J143" i="2"/>
  <c r="BI141" i="2"/>
  <c r="BH141" i="2"/>
  <c r="BG141" i="2"/>
  <c r="BF141" i="2"/>
  <c r="BE141" i="2"/>
  <c r="T141" i="2"/>
  <c r="R141" i="2"/>
  <c r="P141" i="2"/>
  <c r="BK141" i="2"/>
  <c r="J141" i="2"/>
  <c r="BI139" i="2"/>
  <c r="BH139" i="2"/>
  <c r="BG139" i="2"/>
  <c r="BF139" i="2"/>
  <c r="BE139" i="2"/>
  <c r="T139" i="2"/>
  <c r="R139" i="2"/>
  <c r="P139" i="2"/>
  <c r="BK139" i="2"/>
  <c r="J139" i="2"/>
  <c r="BI137" i="2"/>
  <c r="BH137" i="2"/>
  <c r="BG137" i="2"/>
  <c r="BF137" i="2"/>
  <c r="BE137" i="2"/>
  <c r="T137" i="2"/>
  <c r="R137" i="2"/>
  <c r="P137" i="2"/>
  <c r="BK137" i="2"/>
  <c r="J137" i="2"/>
  <c r="BI135" i="2"/>
  <c r="BH135" i="2"/>
  <c r="BG135" i="2"/>
  <c r="BF135" i="2"/>
  <c r="BE135" i="2"/>
  <c r="T135" i="2"/>
  <c r="R135" i="2"/>
  <c r="P135" i="2"/>
  <c r="BK135" i="2"/>
  <c r="J135" i="2"/>
  <c r="BI133" i="2"/>
  <c r="BH133" i="2"/>
  <c r="BG133" i="2"/>
  <c r="BF133" i="2"/>
  <c r="BE133" i="2"/>
  <c r="T133" i="2"/>
  <c r="R133" i="2"/>
  <c r="P133" i="2"/>
  <c r="BK133" i="2"/>
  <c r="J133" i="2"/>
  <c r="BI129" i="2"/>
  <c r="BH129" i="2"/>
  <c r="BG129" i="2"/>
  <c r="BF129" i="2"/>
  <c r="BE129" i="2"/>
  <c r="T129" i="2"/>
  <c r="R129" i="2"/>
  <c r="P129" i="2"/>
  <c r="BK129" i="2"/>
  <c r="J129" i="2"/>
  <c r="BI128" i="2"/>
  <c r="BH128" i="2"/>
  <c r="BG128" i="2"/>
  <c r="BF128" i="2"/>
  <c r="BE128" i="2"/>
  <c r="T128" i="2"/>
  <c r="R128" i="2"/>
  <c r="P128" i="2"/>
  <c r="BK128" i="2"/>
  <c r="J128" i="2"/>
  <c r="BI126" i="2"/>
  <c r="BH126" i="2"/>
  <c r="BG126" i="2"/>
  <c r="BF126" i="2"/>
  <c r="BE126" i="2"/>
  <c r="T126" i="2"/>
  <c r="R126" i="2"/>
  <c r="P126" i="2"/>
  <c r="BK126" i="2"/>
  <c r="J126" i="2"/>
  <c r="BI124" i="2"/>
  <c r="BH124" i="2"/>
  <c r="BG124" i="2"/>
  <c r="BF124" i="2"/>
  <c r="BE124" i="2"/>
  <c r="T124" i="2"/>
  <c r="R124" i="2"/>
  <c r="P124" i="2"/>
  <c r="BK124" i="2"/>
  <c r="J124" i="2"/>
  <c r="BI122" i="2"/>
  <c r="BH122" i="2"/>
  <c r="BG122" i="2"/>
  <c r="BF122" i="2"/>
  <c r="BE122" i="2"/>
  <c r="T122" i="2"/>
  <c r="R122" i="2"/>
  <c r="P122" i="2"/>
  <c r="BK122" i="2"/>
  <c r="J122" i="2"/>
  <c r="BI120" i="2"/>
  <c r="BH120" i="2"/>
  <c r="BG120" i="2"/>
  <c r="BF120" i="2"/>
  <c r="BE120" i="2"/>
  <c r="T120" i="2"/>
  <c r="R120" i="2"/>
  <c r="P120" i="2"/>
  <c r="BK120" i="2"/>
  <c r="J120" i="2"/>
  <c r="BI118" i="2"/>
  <c r="BH118" i="2"/>
  <c r="BG118" i="2"/>
  <c r="BF118" i="2"/>
  <c r="BE118" i="2"/>
  <c r="T118" i="2"/>
  <c r="R118" i="2"/>
  <c r="P118" i="2"/>
  <c r="BK118" i="2"/>
  <c r="J118" i="2"/>
  <c r="BI116" i="2"/>
  <c r="BH116" i="2"/>
  <c r="BG116" i="2"/>
  <c r="BF116" i="2"/>
  <c r="BE116" i="2"/>
  <c r="T116" i="2"/>
  <c r="R116" i="2"/>
  <c r="P116" i="2"/>
  <c r="BK116" i="2"/>
  <c r="J116" i="2"/>
  <c r="BI114" i="2"/>
  <c r="BH114" i="2"/>
  <c r="BG114" i="2"/>
  <c r="BF114" i="2"/>
  <c r="BE114" i="2"/>
  <c r="T114" i="2"/>
  <c r="R114" i="2"/>
  <c r="P114" i="2"/>
  <c r="BK114" i="2"/>
  <c r="J114" i="2"/>
  <c r="BI112" i="2"/>
  <c r="BH112" i="2"/>
  <c r="BG112" i="2"/>
  <c r="BF112" i="2"/>
  <c r="BE112" i="2"/>
  <c r="T112" i="2"/>
  <c r="R112" i="2"/>
  <c r="P112" i="2"/>
  <c r="BK112" i="2"/>
  <c r="J112" i="2"/>
  <c r="BI110" i="2"/>
  <c r="BH110" i="2"/>
  <c r="BG110" i="2"/>
  <c r="BF110" i="2"/>
  <c r="BE110" i="2"/>
  <c r="T110" i="2"/>
  <c r="R110" i="2"/>
  <c r="P110" i="2"/>
  <c r="BK110" i="2"/>
  <c r="J110" i="2"/>
  <c r="BI108" i="2"/>
  <c r="BH108" i="2"/>
  <c r="BG108" i="2"/>
  <c r="BF108" i="2"/>
  <c r="BE108" i="2"/>
  <c r="T108" i="2"/>
  <c r="R108" i="2"/>
  <c r="P108" i="2"/>
  <c r="BK108" i="2"/>
  <c r="J108" i="2"/>
  <c r="BI106" i="2"/>
  <c r="BH106" i="2"/>
  <c r="BG106" i="2"/>
  <c r="BF106" i="2"/>
  <c r="BE106" i="2"/>
  <c r="T106" i="2"/>
  <c r="R106" i="2"/>
  <c r="P106" i="2"/>
  <c r="BK106" i="2"/>
  <c r="J106" i="2"/>
  <c r="BI104" i="2"/>
  <c r="BH104" i="2"/>
  <c r="BG104" i="2"/>
  <c r="BF104" i="2"/>
  <c r="BE104" i="2"/>
  <c r="T104" i="2"/>
  <c r="R104" i="2"/>
  <c r="P104" i="2"/>
  <c r="BK104" i="2"/>
  <c r="J104" i="2"/>
  <c r="BI102" i="2"/>
  <c r="BH102" i="2"/>
  <c r="BG102" i="2"/>
  <c r="BF102" i="2"/>
  <c r="BE102" i="2"/>
  <c r="T102" i="2"/>
  <c r="R102" i="2"/>
  <c r="P102" i="2"/>
  <c r="BK102" i="2"/>
  <c r="J102" i="2"/>
  <c r="BI100" i="2"/>
  <c r="BH100" i="2"/>
  <c r="BG100" i="2"/>
  <c r="BF100" i="2"/>
  <c r="BE100" i="2"/>
  <c r="T100" i="2"/>
  <c r="R100" i="2"/>
  <c r="P100" i="2"/>
  <c r="BK100" i="2"/>
  <c r="J100" i="2"/>
  <c r="BI98" i="2"/>
  <c r="F34" i="2" s="1"/>
  <c r="BD52" i="1" s="1"/>
  <c r="BH98" i="2"/>
  <c r="F33" i="2" s="1"/>
  <c r="BC52" i="1" s="1"/>
  <c r="BC51" i="1" s="1"/>
  <c r="BG98" i="2"/>
  <c r="BF98" i="2"/>
  <c r="J31" i="2" s="1"/>
  <c r="AW52" i="1" s="1"/>
  <c r="BE98" i="2"/>
  <c r="T98" i="2"/>
  <c r="T97" i="2" s="1"/>
  <c r="R98" i="2"/>
  <c r="P98" i="2"/>
  <c r="P97" i="2" s="1"/>
  <c r="P96" i="2" s="1"/>
  <c r="BK98" i="2"/>
  <c r="BK97" i="2" s="1"/>
  <c r="J98" i="2"/>
  <c r="J91" i="2"/>
  <c r="F91" i="2"/>
  <c r="F89" i="2"/>
  <c r="E87" i="2"/>
  <c r="J51" i="2"/>
  <c r="F51" i="2"/>
  <c r="F49" i="2"/>
  <c r="E47" i="2"/>
  <c r="J18" i="2"/>
  <c r="E18" i="2"/>
  <c r="F92" i="2" s="1"/>
  <c r="J17" i="2"/>
  <c r="J12" i="2"/>
  <c r="J49" i="2" s="1"/>
  <c r="E7" i="2"/>
  <c r="E45" i="2" s="1"/>
  <c r="AS51" i="1"/>
  <c r="L47" i="1"/>
  <c r="AM46" i="1"/>
  <c r="L46" i="1"/>
  <c r="AM44" i="1"/>
  <c r="L44" i="1"/>
  <c r="L42" i="1"/>
  <c r="L41" i="1"/>
  <c r="R97" i="2" l="1"/>
  <c r="R96" i="2" s="1"/>
  <c r="BK366" i="2"/>
  <c r="J366" i="2" s="1"/>
  <c r="J69" i="2" s="1"/>
  <c r="T379" i="2"/>
  <c r="F51" i="3"/>
  <c r="T390" i="2"/>
  <c r="F34" i="3"/>
  <c r="BD53" i="1" s="1"/>
  <c r="BD51" i="1" s="1"/>
  <c r="W30" i="1" s="1"/>
  <c r="T97" i="3"/>
  <c r="T103" i="3"/>
  <c r="R112" i="3"/>
  <c r="P112" i="3"/>
  <c r="T133" i="3"/>
  <c r="F52" i="2"/>
  <c r="T93" i="3"/>
  <c r="R134" i="3"/>
  <c r="R133" i="3" s="1"/>
  <c r="E85" i="2"/>
  <c r="F32" i="2"/>
  <c r="BB52" i="1" s="1"/>
  <c r="BB51" i="1" s="1"/>
  <c r="AX51" i="1" s="1"/>
  <c r="P391" i="2"/>
  <c r="F86" i="3"/>
  <c r="F32" i="3"/>
  <c r="BB53" i="1" s="1"/>
  <c r="P97" i="3"/>
  <c r="P93" i="3" s="1"/>
  <c r="P89" i="3" s="1"/>
  <c r="AU53" i="1" s="1"/>
  <c r="P103" i="3"/>
  <c r="BK112" i="3"/>
  <c r="J112" i="3" s="1"/>
  <c r="J63" i="3" s="1"/>
  <c r="P133" i="3"/>
  <c r="W28" i="1"/>
  <c r="BK93" i="3"/>
  <c r="J93" i="3" s="1"/>
  <c r="J59" i="3" s="1"/>
  <c r="J94" i="3"/>
  <c r="J60" i="3" s="1"/>
  <c r="P390" i="2"/>
  <c r="P95" i="2" s="1"/>
  <c r="AU52" i="1" s="1"/>
  <c r="BK359" i="2"/>
  <c r="J359" i="2" s="1"/>
  <c r="J67" i="2" s="1"/>
  <c r="J360" i="2"/>
  <c r="J68" i="2" s="1"/>
  <c r="BK390" i="2"/>
  <c r="J390" i="2" s="1"/>
  <c r="J71" i="2" s="1"/>
  <c r="J391" i="2"/>
  <c r="J72" i="2" s="1"/>
  <c r="J134" i="3"/>
  <c r="J66" i="3" s="1"/>
  <c r="BK133" i="3"/>
  <c r="J133" i="3" s="1"/>
  <c r="J65" i="3" s="1"/>
  <c r="J97" i="2"/>
  <c r="J58" i="2" s="1"/>
  <c r="BK96" i="2"/>
  <c r="J91" i="3"/>
  <c r="J58" i="3" s="1"/>
  <c r="BK90" i="3"/>
  <c r="F30" i="2"/>
  <c r="AZ52" i="1" s="1"/>
  <c r="AZ51" i="1" s="1"/>
  <c r="T359" i="2"/>
  <c r="F30" i="3"/>
  <c r="AZ53" i="1" s="1"/>
  <c r="R93" i="3"/>
  <c r="R89" i="3" s="1"/>
  <c r="W29" i="1"/>
  <c r="AY51" i="1"/>
  <c r="T96" i="2"/>
  <c r="R359" i="2"/>
  <c r="R390" i="2"/>
  <c r="T89" i="3"/>
  <c r="F31" i="2"/>
  <c r="BA52" i="1" s="1"/>
  <c r="BA51" i="1" s="1"/>
  <c r="J83" i="3"/>
  <c r="J30" i="3"/>
  <c r="AV53" i="1" s="1"/>
  <c r="J89" i="2"/>
  <c r="J30" i="2"/>
  <c r="AV52" i="1" s="1"/>
  <c r="AT52" i="1" s="1"/>
  <c r="J51" i="3"/>
  <c r="E45" i="3"/>
  <c r="J31" i="3"/>
  <c r="AW53" i="1" s="1"/>
  <c r="R95" i="2" l="1"/>
  <c r="T95" i="2"/>
  <c r="AU51" i="1"/>
  <c r="AT53" i="1"/>
  <c r="J90" i="3"/>
  <c r="J57" i="3" s="1"/>
  <c r="BK89" i="3"/>
  <c r="J89" i="3" s="1"/>
  <c r="W27" i="1"/>
  <c r="AW51" i="1"/>
  <c r="AK27" i="1" s="1"/>
  <c r="AV51" i="1"/>
  <c r="W26" i="1"/>
  <c r="BK95" i="2"/>
  <c r="J95" i="2" s="1"/>
  <c r="J96" i="2"/>
  <c r="J57" i="2" s="1"/>
  <c r="AK26" i="1" l="1"/>
  <c r="AT51" i="1"/>
  <c r="J27" i="3"/>
  <c r="J56" i="3"/>
  <c r="J27" i="2"/>
  <c r="J56" i="2"/>
  <c r="J36" i="2" l="1"/>
  <c r="AG52" i="1"/>
  <c r="J36" i="3"/>
  <c r="AG53" i="1"/>
  <c r="AN53" i="1" s="1"/>
  <c r="AG51" i="1" l="1"/>
  <c r="AN52" i="1"/>
  <c r="AN51" i="1" l="1"/>
  <c r="AK23" i="1"/>
  <c r="AK32" i="1" s="1"/>
</calcChain>
</file>

<file path=xl/sharedStrings.xml><?xml version="1.0" encoding="utf-8"?>
<sst xmlns="http://schemas.openxmlformats.org/spreadsheetml/2006/main" count="5070" uniqueCount="1132">
  <si>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</si>
  <si>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</si>
  <si>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</si>
  <si>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</si>
  <si>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</si>
  <si>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</si>
  <si>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</si>
  <si>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{7f9f9e0a-344b-4b4b-80dc-ad6c2ab1431e}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</si>
  <si>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</si>
  <si>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</si>
  <si>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</si>
  <si>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</si>
  <si>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</si>
  <si>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</si>
  <si>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</si>
  <si>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</si>
  <si>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16_H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</si>
  <si>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</si>
  <si>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</si>
  <si>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Revitalizace hřbitova ve Viganticích</t>
  </si>
  <si>
    <t>0,1</t>
  </si>
  <si>
    <t>KSO:</t>
  </si>
  <si>
    <t>823</t>
  </si>
  <si>
    <t>CC-CZ:</t>
  </si>
  <si>
    <t/>
  </si>
  <si>
    <t>1</t>
  </si>
  <si>
    <t>Místo:</t>
  </si>
  <si>
    <t xml:space="preserve"> </t>
  </si>
  <si>
    <t>Datum:</t>
  </si>
  <si>
    <t>19.12.2016</t>
  </si>
  <si>
    <t>10</t>
  </si>
  <si>
    <t>CZ-CPV:</t>
  </si>
  <si>
    <t>45000000-7</t>
  </si>
  <si>
    <t>Zadavatel:</t>
  </si>
  <si>
    <t>IČ:</t>
  </si>
  <si>
    <t>Město Rožnov pod Radhoštěm</t>
  </si>
  <si>
    <t>DIČ:</t>
  </si>
  <si>
    <t>Uchazeč:</t>
  </si>
  <si>
    <t>Vyplň údaj</t>
  </si>
  <si>
    <t>Projektant:</t>
  </si>
  <si>
    <t>Ing. Zdeněk Strnadel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</si>
  <si>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</si>
  <si>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</si>
  <si>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</si>
  <si>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</si>
  <si>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</si>
  <si>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</si>
  <si>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</si>
  <si>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</si>
  <si>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</si>
  <si>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</si>
  <si>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</si>
  <si>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</si>
  <si>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</si>
  <si>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</si>
  <si>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</si>
  <si>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</si>
  <si>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</si>
  <si>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</si>
  <si>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</si>
  <si>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</si>
  <si>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</si>
  <si>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</si>
  <si>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</si>
  <si>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</si>
  <si>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</si>
  <si>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</si>
  <si>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</si>
  <si>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</si>
  <si>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</si>
  <si>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</si>
  <si>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</si>
  <si>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</si>
  <si>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</si>
  <si>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</si>
  <si>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</si>
  <si>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</si>
  <si>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</si>
  <si>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</si>
  <si>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</si>
  <si>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</si>
  <si>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</si>
  <si>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</si>
  <si>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</si>
  <si>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</si>
  <si>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</si>
  <si>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{0fb1a331-ff00-443f-ab55-26154033111c}</t>
  </si>
  <si>
    <t>2</t>
  </si>
  <si>
    <t>02</t>
  </si>
  <si>
    <t>Veřejné osvětlení</t>
  </si>
  <si>
    <t>{f5f7d87b-2ff6-4f9e-a10e-e4fb9f271026}</t>
  </si>
  <si>
    <t>828</t>
  </si>
  <si>
    <t>1) Krycí list soupisu</t>
  </si>
  <si>
    <t>2) Rekapitulace</t>
  </si>
  <si>
    <t>3) Soupis prací</t>
  </si>
  <si>
    <t>Zpět na list:</t>
  </si>
  <si>
    <t>Rekapitulace stavby</t>
  </si>
  <si>
    <t>beton</t>
  </si>
  <si>
    <t>174,771</t>
  </si>
  <si>
    <t>dlazba</t>
  </si>
  <si>
    <t>490</t>
  </si>
  <si>
    <t>KRYCÍ LIST SOUPISU</t>
  </si>
  <si>
    <t>kaceni1</t>
  </si>
  <si>
    <t>kaceni2</t>
  </si>
  <si>
    <t>14</t>
  </si>
  <si>
    <t>kaceni3</t>
  </si>
  <si>
    <t>kacirek</t>
  </si>
  <si>
    <t>421</t>
  </si>
  <si>
    <t>Objekt:</t>
  </si>
  <si>
    <t>kamenivo</t>
  </si>
  <si>
    <t>191,62</t>
  </si>
  <si>
    <t>01 - Stavební část</t>
  </si>
  <si>
    <t>odkop</t>
  </si>
  <si>
    <t>40,25</t>
  </si>
  <si>
    <t>rýha</t>
  </si>
  <si>
    <t>36,74</t>
  </si>
  <si>
    <t>schody</t>
  </si>
  <si>
    <t>19,56</t>
  </si>
  <si>
    <t>trávník</t>
  </si>
  <si>
    <t>210</t>
  </si>
  <si>
    <t>výkop</t>
  </si>
  <si>
    <t>32,4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</si>
  <si>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</si>
  <si>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</si>
  <si>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</si>
  <si>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</si>
  <si>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</si>
  <si>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</si>
  <si>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</si>
  <si>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</si>
  <si>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</si>
  <si>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</si>
  <si>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</si>
  <si>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</si>
  <si>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</si>
  <si>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</si>
  <si>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</si>
  <si>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</si>
  <si>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</si>
  <si>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 xml:space="preserve">    772 - Podlahy z kamene</t>
  </si>
  <si>
    <t xml:space="preserve">    782 - Dokončovací práce - obklady z kamene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</si>
  <si>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</si>
  <si>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</si>
  <si>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</si>
  <si>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</si>
  <si>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 xml:space="preserve">    VRN6 - Územní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</si>
  <si>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</si>
  <si>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</si>
  <si>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</si>
  <si>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</si>
  <si>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</si>
  <si>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</si>
  <si>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</si>
  <si>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</si>
  <si>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</si>
  <si>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</si>
  <si>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</si>
  <si>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</si>
  <si>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</si>
  <si>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</si>
  <si>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</si>
  <si>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</si>
  <si>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</si>
  <si>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</si>
  <si>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</si>
  <si>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111251111</t>
  </si>
  <si>
    <t>Drcení ořezaných větví strojně - (štěpkování) o průměru větví do 100 mm</t>
  </si>
  <si>
    <t>m3</t>
  </si>
  <si>
    <t>CS ÚRS 2016 02</t>
  </si>
  <si>
    <t>4</t>
  </si>
  <si>
    <t>-1634153806</t>
  </si>
  <si>
    <t>VV</t>
  </si>
  <si>
    <t>"z pokácených stromů" 13,5</t>
  </si>
  <si>
    <t>112101101</t>
  </si>
  <si>
    <t>Kácení stromů s odřezáním kmene a s odvětvením listnatých, průměru kmene přes 100 do 300 mm</t>
  </si>
  <si>
    <t>kus</t>
  </si>
  <si>
    <t>715211674</t>
  </si>
  <si>
    <t>"viz výkres C2" 1</t>
  </si>
  <si>
    <t>3</t>
  </si>
  <si>
    <t>112151313</t>
  </si>
  <si>
    <t>Pokácení stromu postupné bez spouštění částí kmene a koruny o průměru na řezné ploše pařezu přes 300 do 400 mm</t>
  </si>
  <si>
    <t>-823949637</t>
  </si>
  <si>
    <t>"viz výkres C2" 14</t>
  </si>
  <si>
    <t>112151355</t>
  </si>
  <si>
    <t>Pokácení stromu postupné se spouštěním částí kmene a koruny o průměru na řezné ploše pařezu přes 500 do 600 mm</t>
  </si>
  <si>
    <t>-152502128</t>
  </si>
  <si>
    <t>"viz výkres C2" 2</t>
  </si>
  <si>
    <t>5</t>
  </si>
  <si>
    <t>112211211</t>
  </si>
  <si>
    <t>Odstranění pařezu ručně v rovině nebo na svahu do 1:5 o průměru pařezu na řezné ploše přes 100 do 200 mm</t>
  </si>
  <si>
    <t>493027046</t>
  </si>
  <si>
    <t>6</t>
  </si>
  <si>
    <t>112211213</t>
  </si>
  <si>
    <t>Odstranění pařezu ručně v rovině nebo na svahu do 1:5 o průměru pařezu na řezné ploše přes 300 do 400 mm</t>
  </si>
  <si>
    <t>-398047466</t>
  </si>
  <si>
    <t>7</t>
  </si>
  <si>
    <t>112211215</t>
  </si>
  <si>
    <t>Odstranění pařezu ručně v rovině nebo na svahu do 1:5 o průměru pařezu na řezné ploše přes 500 do 600 mm</t>
  </si>
  <si>
    <t>-945808805</t>
  </si>
  <si>
    <t>8</t>
  </si>
  <si>
    <t>113106123</t>
  </si>
  <si>
    <t>Rozebrání dlažeb a dílců komunikací pro pěší, vozovek a ploch s přemístěním hmot na skládku na vzdálenost do 3 m nebo s naložením na dopravní prostředek komunikací pro pěší s ložem z kameniva nebo živice a s výplní spár ze zámkové dlažby</t>
  </si>
  <si>
    <t>m2</t>
  </si>
  <si>
    <t>-1009279246</t>
  </si>
  <si>
    <t>"výměra viz výkres C2" 472</t>
  </si>
  <si>
    <t>9</t>
  </si>
  <si>
    <t>113107122</t>
  </si>
  <si>
    <t>Odstranění podkladů nebo krytů s přemístěním hmot na skládku na vzdálenost do 3 m nebo s naložením na dopravní prostředek v ploše jednotlivě do 50 m2 z kameniva hrubého drceného, o tl. vrstvy přes 100 do 200 mm</t>
  </si>
  <si>
    <t>1738183592</t>
  </si>
  <si>
    <t>"viz výkres C2" 12</t>
  </si>
  <si>
    <t>113107123</t>
  </si>
  <si>
    <t>Odstranění podkladů nebo krytů s přemístěním hmot na skládku na vzdálenost do 3 m nebo s naložením na dopravní prostředek v ploše jednotlivě do 50 m2 z kameniva hrubého drceného, o tl. vrstvy přes 200 do 300 mm</t>
  </si>
  <si>
    <t>1658988793</t>
  </si>
  <si>
    <t>"podklad ZD, viz výkres C2, plochy mezi hroby+malé plochy" 200</t>
  </si>
  <si>
    <t>11</t>
  </si>
  <si>
    <t>113107132</t>
  </si>
  <si>
    <t>Odstranění podkladů nebo krytů s přemístěním hmot na skládku na vzdálenost do 3 m nebo s naložením na dopravní prostředek v ploše jednotlivě do 50 m2 z betonu prostého, o tl. vrstvy přes 150 do 300 mm</t>
  </si>
  <si>
    <t>827778966</t>
  </si>
  <si>
    <t>"viz výkres C2, jednotlivé plochy mezi hroby"187</t>
  </si>
  <si>
    <t>12</t>
  </si>
  <si>
    <t>113107163</t>
  </si>
  <si>
    <t>Odstranění podkladů nebo krytů s přemístěním hmot na skládku na vzdálenost do 20 m nebo s naložením na dopravní prostředek v ploše jednotlivě přes 50 m2 do 200 m2 z kameniva hrubého drceného, o tl. vrstvy přes 200 do 300 mm</t>
  </si>
  <si>
    <t>1054921969</t>
  </si>
  <si>
    <t>"podklad ZD, viz výkres C2, hlavní chodníky" 272</t>
  </si>
  <si>
    <t>13</t>
  </si>
  <si>
    <t>113202111</t>
  </si>
  <si>
    <t>Vytrhání obrub s vybouráním lože, s přemístěním hmot na skládku na vzdálenost do 3 m nebo s naložením na dopravní prostředek z krajníků nebo obrubníků stojatých</t>
  </si>
  <si>
    <t>m</t>
  </si>
  <si>
    <t>-2087565098</t>
  </si>
  <si>
    <t>"viz výkres C2" 382</t>
  </si>
  <si>
    <t>121112111</t>
  </si>
  <si>
    <t>Sejmutí ornice ručně s vodorovným přemístěním do 50 m na dočasné či trvalé skládky nebo na hromady v místě upotřebení tloušťky vrstvy do 150 mm</t>
  </si>
  <si>
    <t>1209670388</t>
  </si>
  <si>
    <t>"před založením trvalkového záhonu" 47*0,15</t>
  </si>
  <si>
    <t>122201101</t>
  </si>
  <si>
    <t>Odkopávky a prokopávky nezapažené s přehozením výkopku na vzdálenost do 3 m nebo s naložením na dopravní prostředek v hornině tř. 3 do 100 m3</t>
  </si>
  <si>
    <t>-977917551</t>
  </si>
  <si>
    <t>"viz výkres C2, C3- odkop zeminy pod nové trasy chodníků, tl.35cm" 115*0,35</t>
  </si>
  <si>
    <t>16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</si>
  <si>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</si>
  <si>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</si>
  <si>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-2112021844</t>
  </si>
  <si>
    <t>17</t>
  </si>
  <si>
    <t>132201201</t>
  </si>
  <si>
    <t>Hloubení zapažených i nezapažených rýh šířky přes 600 do 2 000 mm s urovnáním dna do předepsaného profilu a spádu v hornině tř. 3 do 100 m3</t>
  </si>
  <si>
    <t>-1530179143</t>
  </si>
  <si>
    <t>"základ pro opěrné zídky" (35+3,2)*0,7*1</t>
  </si>
  <si>
    <t>"rýha pro drenáž" 40*0,25</t>
  </si>
  <si>
    <t>Součet</t>
  </si>
  <si>
    <t>18</t>
  </si>
  <si>
    <t>132201209</t>
  </si>
  <si>
    <t>Hloubení zapažených i nezapažených rýh šířky přes 600 do 2 000 mm s urovnáním dna do předepsaného profilu a spádu v hornině tř. 3 Příplatek k cenám za lepivost horniny tř. 3</t>
  </si>
  <si>
    <t>1543409050</t>
  </si>
  <si>
    <t>19</t>
  </si>
  <si>
    <t>139711101</t>
  </si>
  <si>
    <t>Vykopávka v uzavřených prostorách s naložením výkopku na dopravní prostředek v hornině tř. 1 až 4</t>
  </si>
  <si>
    <t>-285981169</t>
  </si>
  <si>
    <t>"viz výkres C2, C3- odkop zeminy mezi hroby, tl.20cm" 162*0,2</t>
  </si>
  <si>
    <t>20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</si>
  <si>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</si>
  <si>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</si>
  <si>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-1660905025</t>
  </si>
  <si>
    <t>odkop+rýha</t>
  </si>
  <si>
    <t>162201211</t>
  </si>
  <si>
    <t>Vodorovné přemístění výkopku stavebním kolečkem s vyprázdněním kolečka na hromady nebo do dopravního prostředku na vzdálenost do 10 m z horniny tř. 1 až 4</t>
  </si>
  <si>
    <t>-1286955507</t>
  </si>
  <si>
    <t>22</t>
  </si>
  <si>
    <t>162201219</t>
  </si>
  <si>
    <t>Vodorovné přemístění výkopku stavebním kolečkem s vyprázdněním kolečka na hromady nebo do dopravního prostředku na vzdálenost do 10 m z horniny Příplatek k ceně za každých dalších 10 m</t>
  </si>
  <si>
    <t>-521331277</t>
  </si>
  <si>
    <t>"celkem do 50m" rýha*4</t>
  </si>
  <si>
    <t>23</t>
  </si>
  <si>
    <t>162201465</t>
  </si>
  <si>
    <t>Vodorovné přemístění větví, kmenů nebo pařezů s naložením, složením a dopravou do 3000 m kmenů stromů listnatých, průměru přes 100 do 300 mm</t>
  </si>
  <si>
    <t>620577967</t>
  </si>
  <si>
    <t>"na skládku investora, bez poplatku" kaceni1</t>
  </si>
  <si>
    <t>24</t>
  </si>
  <si>
    <t>162201466</t>
  </si>
  <si>
    <t>Vodorovné přemístění větví, kmenů nebo pařezů s naložením, složením a dopravou do 3000 m kmenů stromů listnatých, průměru přes 300 do 500 mm</t>
  </si>
  <si>
    <t>-447283928</t>
  </si>
  <si>
    <t>"na skládku investora bez poplatku" kaceni2</t>
  </si>
  <si>
    <t>25</t>
  </si>
  <si>
    <t>162201467</t>
  </si>
  <si>
    <t>Vodorovné přemístění větví, kmenů nebo pařezů s naložením, složením a dopravou do 3000 m kmenů stromů listnatých, průměru přes 500 do 700 mm</t>
  </si>
  <si>
    <t>399897235</t>
  </si>
  <si>
    <t>"na skládku investora bez poplatku" kaceni3</t>
  </si>
  <si>
    <t>26</t>
  </si>
  <si>
    <t>162301421</t>
  </si>
  <si>
    <t>Vodorovné přemístění větví, kmenů nebo pařezů s naložením, složením a dopravou do 5000 m pařezů kmenů, průměru přes 100 do 300 mm</t>
  </si>
  <si>
    <t>-1857022787</t>
  </si>
  <si>
    <t>27</t>
  </si>
  <si>
    <t>162301422</t>
  </si>
  <si>
    <t>Vodorovné přemístění větví, kmenů nebo pařezů s naložením, složením a dopravou do 5000 m pařezů kmenů, průměru přes 300 do 500 mm</t>
  </si>
  <si>
    <t>-597610685</t>
  </si>
  <si>
    <t>28</t>
  </si>
  <si>
    <t>162301423</t>
  </si>
  <si>
    <t>Vodorovné přemístění větví, kmenů nebo pařezů s naložením, složením a dopravou do 5000 m pařezů kmenů, průměru přes 500 do 700 mm</t>
  </si>
  <si>
    <t>1234238526</t>
  </si>
  <si>
    <t>29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</si>
  <si>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</si>
  <si>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</si>
  <si>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1197661265</t>
  </si>
  <si>
    <t>"celkem do 10km" kaceni1</t>
  </si>
  <si>
    <t>30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</si>
  <si>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</si>
  <si>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</si>
  <si>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-1357653779</t>
  </si>
  <si>
    <t>"celkem do 10km" kaceni2</t>
  </si>
  <si>
    <t>31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</si>
  <si>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</si>
  <si>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</si>
  <si>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1815551659</t>
  </si>
  <si>
    <t>"celkem do 10km" kaceni3</t>
  </si>
  <si>
    <t>32</t>
  </si>
  <si>
    <t>171201201</t>
  </si>
  <si>
    <t>Uložení sypaniny na skládky</t>
  </si>
  <si>
    <t>632907344</t>
  </si>
  <si>
    <t>"dřevní hmota z kácení- kmeny" 10</t>
  </si>
  <si>
    <t>"pařezy" 5,5</t>
  </si>
  <si>
    <t>33</t>
  </si>
  <si>
    <t>R01</t>
  </si>
  <si>
    <t>Poplatek za uložení stavebního odpadu na skládce (skládkovné) dřevěného</t>
  </si>
  <si>
    <t>t</t>
  </si>
  <si>
    <t>996912833</t>
  </si>
  <si>
    <t>"pařezy" 10</t>
  </si>
  <si>
    <t>34</t>
  </si>
  <si>
    <t>181951102</t>
  </si>
  <si>
    <t>Úprava pláně vyrovnáním výškových rozdílů v hornině tř. 1 až 4 se zhutněním</t>
  </si>
  <si>
    <t>-217150681</t>
  </si>
  <si>
    <t>"viz výkres C3, betonová dlažba" 490</t>
  </si>
  <si>
    <t>"dtto, plochy z kačírku" 421</t>
  </si>
  <si>
    <t>35</t>
  </si>
  <si>
    <t>181006117</t>
  </si>
  <si>
    <t>Rozprostření zemin schopných zúrodnění v rovině a ve sklonu do 1:5, tloušťka vrstvy přes 0,50 do 0,60 m</t>
  </si>
  <si>
    <t>-219958189</t>
  </si>
  <si>
    <t>"zemina z odkopu, výkopu a rýhy+ornice" trávník</t>
  </si>
  <si>
    <t>36</t>
  </si>
  <si>
    <t>R02</t>
  </si>
  <si>
    <t xml:space="preserve">Kultivace terénu před založením trávníku a trvalkového záhonu </t>
  </si>
  <si>
    <t>1030578465</t>
  </si>
  <si>
    <t>"viz situace C3" trávník+ "záhon" 47</t>
  </si>
  <si>
    <t>37</t>
  </si>
  <si>
    <t>181411131</t>
  </si>
  <si>
    <t>Založení trávníku na půdě předem připravené plochy do 1000 m2 výsevem včetně utažení parkového v rovině nebo na svahu do 1:5</t>
  </si>
  <si>
    <t>-1653705184</t>
  </si>
  <si>
    <t>"viz situace C3" 210</t>
  </si>
  <si>
    <t>38</t>
  </si>
  <si>
    <t>M</t>
  </si>
  <si>
    <t>005724100</t>
  </si>
  <si>
    <t>osivo směs travní parková</t>
  </si>
  <si>
    <t>kg</t>
  </si>
  <si>
    <t>-1393392641</t>
  </si>
  <si>
    <t>"množství 25-35g/m2" (trávník)*0,03*1,03</t>
  </si>
  <si>
    <t>39</t>
  </si>
  <si>
    <t>185802113</t>
  </si>
  <si>
    <t>Hnojení půdy nebo trávníku v rovině nebo na svahu do 1:5 umělým hnojivem na široko</t>
  </si>
  <si>
    <t>-1007593593</t>
  </si>
  <si>
    <t>"množství 25g/m2 - trávník + trvalkový záhon" 257*0,025/1000</t>
  </si>
  <si>
    <t>40</t>
  </si>
  <si>
    <t>251911550</t>
  </si>
  <si>
    <t>hnojivo průmyslové (bal. 5 kg)</t>
  </si>
  <si>
    <t>-387222948</t>
  </si>
  <si>
    <t>400*0,025 'Přepočtené koeficientem množství</t>
  </si>
  <si>
    <t>41</t>
  </si>
  <si>
    <t>183101215</t>
  </si>
  <si>
    <t>Hloubení jamek pro vysazování rostlin v zemině tř.1 až 4 s výměnou půdy z 50% v rovině nebo na svahu do 1:5, objemu přes 0,125 do 0,40 m3</t>
  </si>
  <si>
    <t>734693956</t>
  </si>
  <si>
    <t>"živý plot" 31</t>
  </si>
  <si>
    <t>42</t>
  </si>
  <si>
    <t>183101221</t>
  </si>
  <si>
    <t>Hloubení jamek pro vysazování rostlin v zemině tř.1 až 4 s výměnou půdy z 50% v rovině nebo na svahu do 1:5, objemu přes 0,40 do 1,00 m3</t>
  </si>
  <si>
    <t>-679888114</t>
  </si>
  <si>
    <t>"1ks stromu" 1</t>
  </si>
  <si>
    <t>43</t>
  </si>
  <si>
    <t>103715100</t>
  </si>
  <si>
    <t>substrát zahradnický B 70 l bal.PE</t>
  </si>
  <si>
    <t>-1962369627</t>
  </si>
  <si>
    <t>32*2,65625 'Přepočtené koeficientem množství</t>
  </si>
  <si>
    <t>44</t>
  </si>
  <si>
    <t>184102113</t>
  </si>
  <si>
    <t>Výsadba dřeviny s balem do předem vyhloubené jamky se zalitím v rovině nebo na svahu do 1:5, při průměru balu přes 300 do 400 mm</t>
  </si>
  <si>
    <t>140727454</t>
  </si>
  <si>
    <t>"dtto hloubení jamek" 31</t>
  </si>
  <si>
    <t>45</t>
  </si>
  <si>
    <t>184102116</t>
  </si>
  <si>
    <t>Výsadba dřeviny s balem do předem vyhloubené jamky se zalitím v rovině nebo na svahu do 1:5, při průměru balu přes 600 do 800 mm</t>
  </si>
  <si>
    <t>1162422026</t>
  </si>
  <si>
    <t>"dtto hloubení jamek" 1</t>
  </si>
  <si>
    <t>46</t>
  </si>
  <si>
    <t>026R03</t>
  </si>
  <si>
    <t>Lípa velkolistá (Tilia platyphyllos) ZB 18-20</t>
  </si>
  <si>
    <t>-439746901</t>
  </si>
  <si>
    <t>47</t>
  </si>
  <si>
    <t>026R04</t>
  </si>
  <si>
    <t>Zerav západní /Thuja occidentalis/ 150-175 cm, ZB</t>
  </si>
  <si>
    <t>798064873</t>
  </si>
  <si>
    <t>48</t>
  </si>
  <si>
    <t>184215113</t>
  </si>
  <si>
    <t>Ukotvení dřeviny kůly jedním kůlem, délky přes 2 do 3 m</t>
  </si>
  <si>
    <t>-1048173349</t>
  </si>
  <si>
    <t>"zeravy" 31</t>
  </si>
  <si>
    <t>49</t>
  </si>
  <si>
    <t>184215133</t>
  </si>
  <si>
    <t>Ukotvení dřeviny kůly třemi kůly, délky přes 2 do 3 m</t>
  </si>
  <si>
    <t>1866678072</t>
  </si>
  <si>
    <t>"listnatý strom" 1</t>
  </si>
  <si>
    <t>50</t>
  </si>
  <si>
    <t>052R05</t>
  </si>
  <si>
    <t>kůly ke stomům  prům.60-80mm, d.3m vč.úvazů</t>
  </si>
  <si>
    <t>ks</t>
  </si>
  <si>
    <t>-1728586380</t>
  </si>
  <si>
    <t>51</t>
  </si>
  <si>
    <t>184501121</t>
  </si>
  <si>
    <t>Zhotovení obalu kmene a spodních částí větví stromu z juty v jedné vrstvě v rovině nebo na svahu do 1:5</t>
  </si>
  <si>
    <t>-804298862</t>
  </si>
  <si>
    <t>52</t>
  </si>
  <si>
    <t>184816111</t>
  </si>
  <si>
    <t>Hnojení sazenic průmyslovými hnojivy v množství do 0,25 kg k jedné sazenici</t>
  </si>
  <si>
    <t>1142213551</t>
  </si>
  <si>
    <t>53</t>
  </si>
  <si>
    <t>251R06</t>
  </si>
  <si>
    <t>tabletové hnojivo s postupným uvolňováním živin, 10ks/1 strom</t>
  </si>
  <si>
    <t>-1116641421</t>
  </si>
  <si>
    <t>32*10 'Přepočtené koeficientem množství</t>
  </si>
  <si>
    <t>54</t>
  </si>
  <si>
    <t>184852311</t>
  </si>
  <si>
    <t>Řez stromů prováděný lezeckou technikou výchovný špičáky a keřové stromy, výšky do 4 m</t>
  </si>
  <si>
    <t>338984987</t>
  </si>
  <si>
    <t>"nově vysázené stromy" 1</t>
  </si>
  <si>
    <t>55</t>
  </si>
  <si>
    <t>183111313</t>
  </si>
  <si>
    <t>Hloubení jamek pro vysazování rostlin v zemině tř.1 až 4 s výměnou půdy z 100% v rovině nebo na svahu do 1:5, objemu přes 0,005 do 0,01 m3</t>
  </si>
  <si>
    <t>-1669470306</t>
  </si>
  <si>
    <t>"trvalky a cibuloviny" 299+800</t>
  </si>
  <si>
    <t>56</t>
  </si>
  <si>
    <t>103R07</t>
  </si>
  <si>
    <t>substrát trvalkový</t>
  </si>
  <si>
    <t>536702566</t>
  </si>
  <si>
    <t>"trvalky a cibuloviny" 0,004*1099*1,05</t>
  </si>
  <si>
    <t>57</t>
  </si>
  <si>
    <t>183205121</t>
  </si>
  <si>
    <t>Založení záhonu pro výsadbu rostlin v rovině nebo na svahu do 1:5 na starém trávníku</t>
  </si>
  <si>
    <t>-1451553081</t>
  </si>
  <si>
    <t>"viz výkres C3" 47</t>
  </si>
  <si>
    <t>58</t>
  </si>
  <si>
    <t>183211312</t>
  </si>
  <si>
    <t>Výsadba květin do připravené půdy se zalitím do připravené půdy, se zalitím trvalek</t>
  </si>
  <si>
    <t>453711902</t>
  </si>
  <si>
    <t>"viz výkres C3" 299</t>
  </si>
  <si>
    <t>59</t>
  </si>
  <si>
    <t>183211313</t>
  </si>
  <si>
    <t>Výsadba květin do připravené půdy se zalitím do připravené půdy, se zalitím cibulí nebo hlíz</t>
  </si>
  <si>
    <t>77930535</t>
  </si>
  <si>
    <t>"viz výkres C3" 800</t>
  </si>
  <si>
    <t>60</t>
  </si>
  <si>
    <t>026R08</t>
  </si>
  <si>
    <t>dodávka trvalek</t>
  </si>
  <si>
    <t>-681159371</t>
  </si>
  <si>
    <t>61</t>
  </si>
  <si>
    <t>026R09</t>
  </si>
  <si>
    <t>dodávka cibulovin</t>
  </si>
  <si>
    <t>-650962300</t>
  </si>
  <si>
    <t>62</t>
  </si>
  <si>
    <t>184802115</t>
  </si>
  <si>
    <t>Chemické odplevelení půdy před založením kultury, trávníku nebo zpevněných ploch o výměře jednotlivě přes 20 m2 v rovině nebo na svahu do 1:5 granulátem na široko</t>
  </si>
  <si>
    <t>-662319644</t>
  </si>
  <si>
    <t>"provést 2x" trávník*2+"trvalkový záhon" 47*2</t>
  </si>
  <si>
    <t>63</t>
  </si>
  <si>
    <t>184803113</t>
  </si>
  <si>
    <t>Řez a tvarování živých plotů a stěn přímých, výšky přes 1,5 do 3,0 m, pro jakoukoliv šířku</t>
  </si>
  <si>
    <t>-37371259</t>
  </si>
  <si>
    <t>"stávajíci živý plot v.2,5m, d.142m-2xpohledová plocha" 142*2,5*2</t>
  </si>
  <si>
    <t>64</t>
  </si>
  <si>
    <t>184911421</t>
  </si>
  <si>
    <t>Mulčování vysazených rostlin mulčovací kůrou, tl. do 100 mm v rovině nebo na svahu do 1:5</t>
  </si>
  <si>
    <t>-1224201581</t>
  </si>
  <si>
    <t>"viz záhon trvalek a cibulovin" 47</t>
  </si>
  <si>
    <t>65</t>
  </si>
  <si>
    <t>103R10</t>
  </si>
  <si>
    <t>kůra mulčovací modřínová fr.5-15mm</t>
  </si>
  <si>
    <t>302817727</t>
  </si>
  <si>
    <t>47*0,077 'Přepočtené koeficientem množství</t>
  </si>
  <si>
    <t>66</t>
  </si>
  <si>
    <t>185804312</t>
  </si>
  <si>
    <t>Zalití rostlin vodou plochy záhonů jednotlivě přes 20 m2</t>
  </si>
  <si>
    <t>-460294004</t>
  </si>
  <si>
    <t>"trvalkový záhon 10l/m2, 4x" 47*10/1000*4</t>
  </si>
  <si>
    <t>"zeravy+lípa 50l/ks, 4x" 32*50/1000*4</t>
  </si>
  <si>
    <t>Zakládání</t>
  </si>
  <si>
    <t>67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</si>
  <si>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</si>
  <si>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</si>
  <si>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-1702858441</t>
  </si>
  <si>
    <t>"za opěrnými zídkami" (35+3,2)*2</t>
  </si>
  <si>
    <t>68</t>
  </si>
  <si>
    <t>693111460</t>
  </si>
  <si>
    <t>textilie 300 g/m2 do š 8,8 m</t>
  </si>
  <si>
    <t>-1471089956</t>
  </si>
  <si>
    <t>76,4*1,1 'Přepočtené koeficientem množství</t>
  </si>
  <si>
    <t>69</t>
  </si>
  <si>
    <t>212755214</t>
  </si>
  <si>
    <t>Trativody bez lože z drenážních trubek plastových flexibilních D 100 mm</t>
  </si>
  <si>
    <t>1987038850</t>
  </si>
  <si>
    <t>"za opěrnými zídkami" 40</t>
  </si>
  <si>
    <t>70</t>
  </si>
  <si>
    <t>213311141</t>
  </si>
  <si>
    <t>Polštáře zhutněné pod základy ze štěrkopísku tříděného</t>
  </si>
  <si>
    <t>-2105522233</t>
  </si>
  <si>
    <t>"opěrná zídka bez obkladu" 35*0,7*0,05</t>
  </si>
  <si>
    <t>"opěrná zídka s obkladem" 3,2*0,7*0,05</t>
  </si>
  <si>
    <t>Svislé a kompletní konstrukce</t>
  </si>
  <si>
    <t>71</t>
  </si>
  <si>
    <t>317321019</t>
  </si>
  <si>
    <t>Římsy opěrných zdí a valů z betonu železového tř. C 20/25</t>
  </si>
  <si>
    <t>-2077642886</t>
  </si>
  <si>
    <t>"opěrná zídka bez obkladu" 35*0,6*0,1</t>
  </si>
  <si>
    <t>"opěrná zídka s obkladem" 3,2*0,6*0,1</t>
  </si>
  <si>
    <t>72</t>
  </si>
  <si>
    <t>317353111</t>
  </si>
  <si>
    <t>Bednění říms opěrných zdí a valů jakéhokoliv tvaru přímých, zalomených nebo jinak zakřivených zřízení</t>
  </si>
  <si>
    <t>-1070479420</t>
  </si>
  <si>
    <t>"opěrná zídka bez obkladu" 35*(0,4+0,2)</t>
  </si>
  <si>
    <t>"opěrná zídka s obkladem" 3,2*0,3*2</t>
  </si>
  <si>
    <t>73</t>
  </si>
  <si>
    <t>317353112</t>
  </si>
  <si>
    <t>Bednění říms opěrných zdí a valů jakéhokoliv tvaru přímých, zalomených nebo jinak zakřivených odstranění</t>
  </si>
  <si>
    <t>351181901</t>
  </si>
  <si>
    <t>74</t>
  </si>
  <si>
    <t>317361016</t>
  </si>
  <si>
    <t>Výztuž říms opěrných zdí a valů z oceli 10 505 (R) nebo BSt 500</t>
  </si>
  <si>
    <t>1727573207</t>
  </si>
  <si>
    <t>"2xKARI" (0,6+0,1)*2*(35+3,2)*4,44*0,001*1,1</t>
  </si>
  <si>
    <t>75</t>
  </si>
  <si>
    <t>327323129</t>
  </si>
  <si>
    <t>Opěrné zdi a valy z betonu železového bez zvláštních nároků na vliv prostředí tř. C 20/25</t>
  </si>
  <si>
    <t>1875906350</t>
  </si>
  <si>
    <t>"zeď vč.základu" (35+3,2)*(0,7*0,4*1,05+0,4*0,8)</t>
  </si>
  <si>
    <t>76</t>
  </si>
  <si>
    <t>327351211</t>
  </si>
  <si>
    <t>Bednění opěrných zdí a valů svislých i skloněných, výšky do 20 m zřízení</t>
  </si>
  <si>
    <t>-477948854</t>
  </si>
  <si>
    <t>"opěrná zídka bez obkladu" 35*0,8*2</t>
  </si>
  <si>
    <t>"opěrná zídka s obkladem" 3,2*0,8*2</t>
  </si>
  <si>
    <t>77</t>
  </si>
  <si>
    <t>327351221</t>
  </si>
  <si>
    <t>Bednění opěrných zdí a valů svislých i skloněných, výšky do 20 m odstranění</t>
  </si>
  <si>
    <t>917479321</t>
  </si>
  <si>
    <t>78</t>
  </si>
  <si>
    <t>327361006</t>
  </si>
  <si>
    <t>Výztuž opěrných zdí a valů průměru do 12 mm, z oceli 10 505 (R) nebo BSt 500</t>
  </si>
  <si>
    <t>-243871385</t>
  </si>
  <si>
    <t>"120kg/m3" 22,92*120*0,001</t>
  </si>
  <si>
    <t>79</t>
  </si>
  <si>
    <t>327501111</t>
  </si>
  <si>
    <t>Výplň za opěrami a protimrazové klíny z kameniva drceného nebo těženého se zhutněním</t>
  </si>
  <si>
    <t>-1251825638</t>
  </si>
  <si>
    <t>"opěrná zídka bez obkladu" 35*0,2</t>
  </si>
  <si>
    <t>"opěrná zídka s obkladem" 3,2*0,2</t>
  </si>
  <si>
    <t>Vodorovné konstrukce</t>
  </si>
  <si>
    <t>80</t>
  </si>
  <si>
    <t>434311113</t>
  </si>
  <si>
    <t>Stupně dusané z betonu prostého nebo prokládaného kamenem na terén nebo na desku bez potěru, se zahlazením povrchu tř. C 12/15</t>
  </si>
  <si>
    <t>2017227507</t>
  </si>
  <si>
    <t>"viz výkres C3" 1,66*4+1,73*4+1*6</t>
  </si>
  <si>
    <t>81</t>
  </si>
  <si>
    <t>434351141</t>
  </si>
  <si>
    <t>Bednění stupňů betonovaných na podstupňové desce nebo na terénu půdorysně přímočarých zřízení</t>
  </si>
  <si>
    <t>-714284991</t>
  </si>
  <si>
    <t>"bednění podstupnic" 19,56*0,25+ "bednění boků" 0,5*4</t>
  </si>
  <si>
    <t>82</t>
  </si>
  <si>
    <t>434351142</t>
  </si>
  <si>
    <t>Bednění stupňů betonovaných na podstupňové desce nebo na terénu půdorysně přímočarých odstranění</t>
  </si>
  <si>
    <t>964284986</t>
  </si>
  <si>
    <t>Komunikace pozemní</t>
  </si>
  <si>
    <t>83</t>
  </si>
  <si>
    <t>564211111</t>
  </si>
  <si>
    <t>Podklad nebo podsyp ze štěrkopísku ŠP s rozprostřením, vlhčením a zhutněním, po zhutnění tl. 50 mm</t>
  </si>
  <si>
    <t>1425865523</t>
  </si>
  <si>
    <t>84</t>
  </si>
  <si>
    <t>564741111</t>
  </si>
  <si>
    <t>Podklad nebo kryt z kameniva hrubého drceného vel. 32-63 mm s rozprostřením a zhutněním, po zhutnění tl. 120 mm</t>
  </si>
  <si>
    <t>29264995</t>
  </si>
  <si>
    <t>"frakce 0-63mm" dlazba</t>
  </si>
  <si>
    <t>85</t>
  </si>
  <si>
    <t>564811111</t>
  </si>
  <si>
    <t>Podklad ze štěrkodrti ŠD s rozprostřením a zhutněním, po zhutnění tl. 50 mm</t>
  </si>
  <si>
    <t>-2095004686</t>
  </si>
  <si>
    <t>"frakce 8-16mm" dlazba</t>
  </si>
  <si>
    <t>86</t>
  </si>
  <si>
    <t>571908111</t>
  </si>
  <si>
    <t>Kryt vymývaným dekoračním kamenivem (kačírkem) tl. 200 mm</t>
  </si>
  <si>
    <t>2126316074</t>
  </si>
  <si>
    <t>"tloušťka krytu 150mm" kacirek</t>
  </si>
  <si>
    <t>87</t>
  </si>
  <si>
    <t>596211123</t>
  </si>
  <si>
    <t>Kladení dlažby z betonových zámkových dlaždic komunikací pro pěší s ložem z kameniva těženého nebo drceného tl. do 40 mm, s vyplněním spár s dvojitým hutněním, vibrováním a se smetením přebytečného materiálu na krajnici tl. 60 mm skupiny B, pro plochy přes 300 m2</t>
  </si>
  <si>
    <t>-1512395118</t>
  </si>
  <si>
    <t>88</t>
  </si>
  <si>
    <t>592R11</t>
  </si>
  <si>
    <t>dlažba skladebná betonová nepravidelná 12,5x12,5x7 cm + 18,8x12,5x7 + 12,5x6,3x7 písková hladká</t>
  </si>
  <si>
    <t>1220477076</t>
  </si>
  <si>
    <t>Úpravy povrchů, podlahy a osazování výplní</t>
  </si>
  <si>
    <t>89</t>
  </si>
  <si>
    <t>628641121</t>
  </si>
  <si>
    <t>Kamenické opracování omítnutých nebo neomítnutých lícních ploch zdí a valů bez provedení vlastní omítky a bez vypracování pásků podél hran broušením ploch</t>
  </si>
  <si>
    <t>535395635</t>
  </si>
  <si>
    <t>"opěrná zídka bez obkladu- viditelná část" 35*1,7</t>
  </si>
  <si>
    <t>"opěrná zídka s obkladem- římsa" 3,2*1</t>
  </si>
  <si>
    <t>90</t>
  </si>
  <si>
    <t>628641129</t>
  </si>
  <si>
    <t>Kamenické opracování omítnutých nebo neomítnutých lícních ploch zdí a valů bez provedení vlastní omítky a bez vypracování pásků podél hran broušením Příplatek k ceně za broušení římsy</t>
  </si>
  <si>
    <t>-2052349517</t>
  </si>
  <si>
    <t>"římsa" (35+3,2)*1</t>
  </si>
  <si>
    <t>91</t>
  </si>
  <si>
    <t>R19</t>
  </si>
  <si>
    <t>Povrchová úprava - voskování pohledových ploch betonu</t>
  </si>
  <si>
    <t>-2013360555</t>
  </si>
  <si>
    <t>Ostatní konstrukce a práce, bourání</t>
  </si>
  <si>
    <t>92</t>
  </si>
  <si>
    <t>916231213</t>
  </si>
  <si>
    <t>Osazení chodníkového obrubníku betonového se zřízením lože, s vyplněním a zatřením spár cementovou maltou stojatého s boční opěrou z betonu prostého tř. C 12/15, do lože z betonu prostého téže značky</t>
  </si>
  <si>
    <t>-225763424</t>
  </si>
  <si>
    <t>"viz výkres C3, obrubník kolem ploch" 390</t>
  </si>
  <si>
    <t>"obrubník podél zeravů" 107</t>
  </si>
  <si>
    <t>93</t>
  </si>
  <si>
    <t>592175240</t>
  </si>
  <si>
    <t>obrubník parkový betonový barevná 50x5x20 cm</t>
  </si>
  <si>
    <t>514308956</t>
  </si>
  <si>
    <t>497*2,02 'Přepočtené koeficientem množství</t>
  </si>
  <si>
    <t>94</t>
  </si>
  <si>
    <t>916991121</t>
  </si>
  <si>
    <t>Lože pod obrubníky, krajníky nebo obruby z dlažebních kostek z betonu prostého tř. C 16/20</t>
  </si>
  <si>
    <t>-791251795</t>
  </si>
  <si>
    <t xml:space="preserve">"lože obrubníků v množství 0,06m3/mb, v položce osazení obrubníku započítáno množství 0,056m3/mb" 497*(0,06-0,056) </t>
  </si>
  <si>
    <t>"lože pod kovovou obrubu" 4,012</t>
  </si>
  <si>
    <t>95</t>
  </si>
  <si>
    <t>919726123</t>
  </si>
  <si>
    <t>Geotextilie netkaná pro ochranu, separaci nebo filtraci měrná hmotnost přes 300 do 500 g/m2</t>
  </si>
  <si>
    <t>3740319</t>
  </si>
  <si>
    <t>96</t>
  </si>
  <si>
    <t>979054451</t>
  </si>
  <si>
    <t>Očištění vybouraných prvků komunikací od spojovacího materiálu s odklizením a uložením očištěných hmot a spojovacího materiálu na skládku na vzdálenost do 10 m zámkových dlaždic s vyplněním spár kamenivem</t>
  </si>
  <si>
    <t>-1348124261</t>
  </si>
  <si>
    <t>"pův.dlažba pro potřeby investora" 472</t>
  </si>
  <si>
    <t>97</t>
  </si>
  <si>
    <t>R17</t>
  </si>
  <si>
    <t>Vysekání, vyčistění trhlin a prasklin s následným vytmelením a přespárováním</t>
  </si>
  <si>
    <t>-1903140494</t>
  </si>
  <si>
    <t>"oprava trhlin a prasklin ve stáv.opěrné stěně" 2</t>
  </si>
  <si>
    <t>98</t>
  </si>
  <si>
    <t>R12</t>
  </si>
  <si>
    <t>Montáž a dodávka prvků městské a zahradní architektury hmotnosti přes 0,1 do 1,5 t</t>
  </si>
  <si>
    <t>-2052108784</t>
  </si>
  <si>
    <t>V ceně je sloupek se zdrojem vody (přítok, výtok, tlačítko) vč.podstavce a závěsu na konve."</t>
  </si>
  <si>
    <t xml:space="preserve">"Sloupek je řešen jako betonový kvádr s bet.základem (beton C20/25 broušený a voskovaný), závěs na konve atyp výrobek." </t>
  </si>
  <si>
    <t>"Kohoutek a odkapávací mřížka - výrobek z leštěného betonu s ocel.krycí mřížkou.</t>
  </si>
  <si>
    <t>Detailní rozkreslení bude součástí dílenské dokumentace, kterou po dohodě s projektantem dodá dodavatel."</t>
  </si>
  <si>
    <t>"Výroba, dodávka a osazení 2 kompletních kusů" 2</t>
  </si>
  <si>
    <t>99</t>
  </si>
  <si>
    <t>R13</t>
  </si>
  <si>
    <t>Montáž a dodávka lavičky stabilní se zabetonováním, betonový základ v hl.80cm, k-ce lavičky z pohledového betonu C20/25, povrch vybroušený a navoskovaný, rozměry 6,0x0,5x0,42 m</t>
  </si>
  <si>
    <t>1823084399</t>
  </si>
  <si>
    <t>"viz výkres C3, kompletní montáž a dodávka vč.zemních prací" 2</t>
  </si>
  <si>
    <t>100</t>
  </si>
  <si>
    <t>936173114</t>
  </si>
  <si>
    <t>Osazení doplňkových ocelových konstrukcí na konstrukcích zdí a valů o hmotnosti jednotlivě přes 100 do 500 kg</t>
  </si>
  <si>
    <t>-2014676069</t>
  </si>
  <si>
    <t>"osazení 2ks zábradlí" 2</t>
  </si>
  <si>
    <t>101</t>
  </si>
  <si>
    <t>553R17</t>
  </si>
  <si>
    <t>dodávka kovového zábradlí - podrobná specifikace viz TZ, d.2m</t>
  </si>
  <si>
    <t>-1479922266</t>
  </si>
  <si>
    <t>102</t>
  </si>
  <si>
    <t>963042819</t>
  </si>
  <si>
    <t>Bourání schodišťových stupňů betonových zhotovených na místě</t>
  </si>
  <si>
    <t>-1203898985</t>
  </si>
  <si>
    <t>"viz C2" 42</t>
  </si>
  <si>
    <t>103</t>
  </si>
  <si>
    <t>966001211</t>
  </si>
  <si>
    <t>Odstranění lavičky parkové stabilní zabetonované</t>
  </si>
  <si>
    <t>-97144460</t>
  </si>
  <si>
    <t>104</t>
  </si>
  <si>
    <t>R14</t>
  </si>
  <si>
    <t>Odstranění vodovodních kohoutů vč.betonového květináče</t>
  </si>
  <si>
    <t>1687833812</t>
  </si>
  <si>
    <t>997</t>
  </si>
  <si>
    <t>Přesun sutě</t>
  </si>
  <si>
    <t>105</t>
  </si>
  <si>
    <t>997221551</t>
  </si>
  <si>
    <t>Vodorovná doprava suti bez naložení, ale se složením a s hrubým urovnáním ze sypkých materiálů, na vzdálenost do 1 km</t>
  </si>
  <si>
    <t>1164567412</t>
  </si>
  <si>
    <t>"podklad ZD" 188,8</t>
  </si>
  <si>
    <t>"kamenivo" 2,82</t>
  </si>
  <si>
    <t>106</t>
  </si>
  <si>
    <t>997221559</t>
  </si>
  <si>
    <t>Vodorovná doprava suti bez naložení, ale se složením a s hrubým urovnáním Příplatek k ceně za každý další i započatý 1 km přes 1 km</t>
  </si>
  <si>
    <t>1641647303</t>
  </si>
  <si>
    <t>"celkem do 10km" kamenivo*9</t>
  </si>
  <si>
    <t>107</t>
  </si>
  <si>
    <t>997221561</t>
  </si>
  <si>
    <t>Vodorovná doprava suti bez naložení, ale se složením a s hrubým urovnáním z kusových materiálů, na vzdálenost do 1 km</t>
  </si>
  <si>
    <t>-532716817</t>
  </si>
  <si>
    <t>"betonová plocha" 93,5</t>
  </si>
  <si>
    <t>"obrubník" 78,31</t>
  </si>
  <si>
    <t>"schodiště" 2,94</t>
  </si>
  <si>
    <t>"trhliny" 0,021</t>
  </si>
  <si>
    <t>108</t>
  </si>
  <si>
    <t>997221569</t>
  </si>
  <si>
    <t>1278269784</t>
  </si>
  <si>
    <t>"celkem do 10km" beton*9</t>
  </si>
  <si>
    <t>109</t>
  </si>
  <si>
    <t>997221571</t>
  </si>
  <si>
    <t>Vodorovná doprava vybouraných hmot bez naložení, ale se složením a s hrubým urovnáním na vzdálenost do 1 km</t>
  </si>
  <si>
    <t>1253768434</t>
  </si>
  <si>
    <t>"vybouraná dlažba na skládku investora k dalšímu využití" 122,72</t>
  </si>
  <si>
    <t>"mobiliář na skládku" 0,482+2,62</t>
  </si>
  <si>
    <t>110</t>
  </si>
  <si>
    <t>997221579</t>
  </si>
  <si>
    <t>Vodorovná doprava vybouraných hmot bez naložení, ale se složením a s hrubým urovnáním na vzdálenost Příplatek k ceně za každý další i započatý 1 km přes 1 km</t>
  </si>
  <si>
    <t>-1149774909</t>
  </si>
  <si>
    <t>"dlažba celkem do 3km" 122,72*2</t>
  </si>
  <si>
    <t>"vybouraný mobiliář celkem do 20km na skládku" (0,482+2,62)*19</t>
  </si>
  <si>
    <t>111</t>
  </si>
  <si>
    <t>997221815</t>
  </si>
  <si>
    <t>Poplatek za uložení stavebního odpadu na skládce (skládkovné) betonového</t>
  </si>
  <si>
    <t>-1766045076</t>
  </si>
  <si>
    <t>112</t>
  </si>
  <si>
    <t>997221855</t>
  </si>
  <si>
    <t>Poplatek za uložení stavebního odpadu na skládce (skládkovné) z kameniva</t>
  </si>
  <si>
    <t>1479861269</t>
  </si>
  <si>
    <t>113</t>
  </si>
  <si>
    <t>997013831</t>
  </si>
  <si>
    <t>Poplatek za uložení stavebního odpadu na skládce (skládkovné) směsného</t>
  </si>
  <si>
    <t>-626402128</t>
  </si>
  <si>
    <t>"vybouraný mobiliář" 0,482+2,62</t>
  </si>
  <si>
    <t>998</t>
  </si>
  <si>
    <t>Přesun hmot</t>
  </si>
  <si>
    <t>114</t>
  </si>
  <si>
    <t>998229112</t>
  </si>
  <si>
    <t>Přesun hmot ruční pro pozemní komunikace s naložením a složením na vzdálenost do 50 m, s krytem dlážděným</t>
  </si>
  <si>
    <t>-874993638</t>
  </si>
  <si>
    <t>115</t>
  </si>
  <si>
    <t>998229121</t>
  </si>
  <si>
    <t>Přesun hmot ruční pro pozemní komunikace s naložením a složením na vzdálenost do 50 m, s krytem Příplatek k cenám za ruční zvětšený přesun přes vymezenou dopravní vzdálenost za každých dalších i započatých 50 m</t>
  </si>
  <si>
    <t>-380571437</t>
  </si>
  <si>
    <t>PSV</t>
  </si>
  <si>
    <t>Práce a dodávky PSV</t>
  </si>
  <si>
    <t>767</t>
  </si>
  <si>
    <t>Konstrukce zámečnické</t>
  </si>
  <si>
    <t>116</t>
  </si>
  <si>
    <t>R18</t>
  </si>
  <si>
    <t>Montáž a dodávka kovové obruby s cortenovým povrchem - L profil 150x150, tl.4mm kotvený do bet.patky na chemickou kotvu (součástí ceny jsou i chem. kotvy)</t>
  </si>
  <si>
    <t>359652460</t>
  </si>
  <si>
    <t>"viz výkres C3" 65</t>
  </si>
  <si>
    <t>117</t>
  </si>
  <si>
    <t>767161814</t>
  </si>
  <si>
    <t>Demontáž zábradlí rovného nerozebíratelný spoj hmotnosti 1 m zábradlí přes 20 kg</t>
  </si>
  <si>
    <t>-625820433</t>
  </si>
  <si>
    <t>"zábradlí 4ks výplní, na skládku" 1,3*2+2*2</t>
  </si>
  <si>
    <t>118</t>
  </si>
  <si>
    <t>998767201</t>
  </si>
  <si>
    <t>Přesun hmot pro zámečnické konstrukce stanovený procentní sazbou (%) z ceny vodorovná dopravní vzdálenost do 50 m v objektech výšky do 6 m</t>
  </si>
  <si>
    <t>%</t>
  </si>
  <si>
    <t>1721074338</t>
  </si>
  <si>
    <t>772</t>
  </si>
  <si>
    <t>Podlahy z kamene</t>
  </si>
  <si>
    <t>119</t>
  </si>
  <si>
    <t>772231313</t>
  </si>
  <si>
    <t>Montáž obkladu schodišťových stupňů deskami z tvrdých kamenů kladených do lepidla s přímou nebo zakřivenou výstupní čárou deskami stupnicovými pravoúhlými nebo kosoúhlými, tl. přes 30 do 50 mm</t>
  </si>
  <si>
    <t>1910057986</t>
  </si>
  <si>
    <t>120</t>
  </si>
  <si>
    <t>772231424</t>
  </si>
  <si>
    <t>Montáž obkladu schodišťových stupňů deskami z tvrdých kamenů kladených do lepidla s přímou nebo zakřivenou výstupní čárou deskami podstupnicovými v. do 200 mm, tl. přes 30 do 50 mm</t>
  </si>
  <si>
    <t>-2111687121</t>
  </si>
  <si>
    <t>121</t>
  </si>
  <si>
    <t>583R15</t>
  </si>
  <si>
    <t>dodávka schodu - nástupnice a podstupnice z řezaného pískovce v barvě odpovídající dlažbě (nutno upřesnit dle vzorků)</t>
  </si>
  <si>
    <t>1656665706</t>
  </si>
  <si>
    <t>122</t>
  </si>
  <si>
    <t>772991111</t>
  </si>
  <si>
    <t>Dlažby z kamene - ostatní práce penetrace podkladu</t>
  </si>
  <si>
    <t>70985632</t>
  </si>
  <si>
    <t>19,56*0,5</t>
  </si>
  <si>
    <t>123</t>
  </si>
  <si>
    <t>772991115</t>
  </si>
  <si>
    <t>Dlažby z kamene - ostatní práce spárování silikonem</t>
  </si>
  <si>
    <t>-1142514661</t>
  </si>
  <si>
    <t>"styk podstupnice a nástupnice" 19,56*2</t>
  </si>
  <si>
    <t>124</t>
  </si>
  <si>
    <t>772991422</t>
  </si>
  <si>
    <t>Dlažby z kamene - ostatní práce impregnační nátěr včetně základního čištění dvouvrstvý</t>
  </si>
  <si>
    <t>-41188551</t>
  </si>
  <si>
    <t>125</t>
  </si>
  <si>
    <t>772991431</t>
  </si>
  <si>
    <t>Dlažby z kamene - ostatní práce voskování a leštění ručně</t>
  </si>
  <si>
    <t>-1792297915</t>
  </si>
  <si>
    <t>126</t>
  </si>
  <si>
    <t>998772201</t>
  </si>
  <si>
    <t>Přesun hmot pro kamenné dlažby, obklady schodišťových stupňů a soklů stanovený procentní sazbou (%) z ceny vodorovná dopravní vzdálenost do 50 m v objektech výšky do 6 m</t>
  </si>
  <si>
    <t>102865162</t>
  </si>
  <si>
    <t>782</t>
  </si>
  <si>
    <t>Dokončovací práce - obklady z kamene</t>
  </si>
  <si>
    <t>127</t>
  </si>
  <si>
    <t>782132212</t>
  </si>
  <si>
    <t>Montáž obkladů stěn z tvrdých kamenů kladených do lepidla ze 3 až 5 rozdílných druhů pravoúhlých desek sestavených do pravidelně se opakujících vzorů tl. přes 25 do 30 mm</t>
  </si>
  <si>
    <t>622526685</t>
  </si>
  <si>
    <t>"opěrná zídka obložená obkladem - identický materiál dle pův" 3,2*0,5</t>
  </si>
  <si>
    <t>"oprava stáv.poškozeného obkladu" 2</t>
  </si>
  <si>
    <t>128</t>
  </si>
  <si>
    <t>583R16</t>
  </si>
  <si>
    <t>dodávka obkladu - identický materiál dle stáv.obkladu</t>
  </si>
  <si>
    <t>-1845281875</t>
  </si>
  <si>
    <t>129</t>
  </si>
  <si>
    <t>782191111</t>
  </si>
  <si>
    <t>Příplatek k cenám obkladů stěn z kamene za plochu do 10 m2 jednotlivě</t>
  </si>
  <si>
    <t>1190465134</t>
  </si>
  <si>
    <t>130</t>
  </si>
  <si>
    <t>782191121</t>
  </si>
  <si>
    <t>Příplatek k cenám obkladů stěn z kamene za obklady v omezeném prostoru</t>
  </si>
  <si>
    <t>713469578</t>
  </si>
  <si>
    <t>131</t>
  </si>
  <si>
    <t>782991111</t>
  </si>
  <si>
    <t>Obklady z kamene - ostatní práce penetrace podkladu</t>
  </si>
  <si>
    <t>-277558485</t>
  </si>
  <si>
    <t>132</t>
  </si>
  <si>
    <t>782991422</t>
  </si>
  <si>
    <t>Obklady z kamene - ostatní práce impregnační nátěr včetně základního čištění dvouvrstvý</t>
  </si>
  <si>
    <t>-912546701</t>
  </si>
  <si>
    <t>133</t>
  </si>
  <si>
    <t>998782201</t>
  </si>
  <si>
    <t>Přesun hmot pro obklady kamenné stanovený procentní sazbou (%) z ceny vodorovná dopravní vzdálenost do 50 m v objektech výšky do 6 m</t>
  </si>
  <si>
    <t>181253074</t>
  </si>
  <si>
    <t>VRN</t>
  </si>
  <si>
    <t>Vedlejší rozpočtové náklady</t>
  </si>
  <si>
    <t>VRN1</t>
  </si>
  <si>
    <t>Průzkumné, geodetické a projektové práce</t>
  </si>
  <si>
    <t>134</t>
  </si>
  <si>
    <t>010001000</t>
  </si>
  <si>
    <t>Základní rozdělení průvodních činností a nákladů průzkumné, geodetické a projektové práce</t>
  </si>
  <si>
    <t>Kč</t>
  </si>
  <si>
    <t>1024</t>
  </si>
  <si>
    <t>1505091730</t>
  </si>
  <si>
    <t>"Součástí ceny je: výškopisné vytýčení, geodetické práce během výstavby a po výstavbě" 1</t>
  </si>
  <si>
    <t>135</t>
  </si>
  <si>
    <t>013254000</t>
  </si>
  <si>
    <t>Průzkumné, geodetické a projektové práce projektové práce dokumentace stavby (výkresová a textová) skutečného provedení stavby</t>
  </si>
  <si>
    <t>-1813255756</t>
  </si>
  <si>
    <t>VRN3</t>
  </si>
  <si>
    <t>Zařízení staveniště</t>
  </si>
  <si>
    <t>136</t>
  </si>
  <si>
    <t>030001000</t>
  </si>
  <si>
    <t>Základní rozdělení průvodních činností a nákladů zařízení staveniště</t>
  </si>
  <si>
    <t>-1796173753</t>
  </si>
  <si>
    <t>VRN5</t>
  </si>
  <si>
    <t>Finanční náklady</t>
  </si>
  <si>
    <t>137</t>
  </si>
  <si>
    <t>052002000</t>
  </si>
  <si>
    <t>Hlavní tituly průvodních činností a nákladů finanční náklady finanční rezerva</t>
  </si>
  <si>
    <t>-458798485</t>
  </si>
  <si>
    <t>VRN6</t>
  </si>
  <si>
    <t>Územní vlivy</t>
  </si>
  <si>
    <t>138</t>
  </si>
  <si>
    <t>060001000</t>
  </si>
  <si>
    <t>Základní rozdělení průvodních činností a nákladů územní vlivy</t>
  </si>
  <si>
    <t>1918608976</t>
  </si>
  <si>
    <t>kabel</t>
  </si>
  <si>
    <t>150</t>
  </si>
  <si>
    <t>rýha1</t>
  </si>
  <si>
    <t>rýha2</t>
  </si>
  <si>
    <t>rýha3</t>
  </si>
  <si>
    <t>02 - Veřejné osvětlení</t>
  </si>
  <si>
    <t>HSV - HSV</t>
  </si>
  <si>
    <t>M - Práce a dodávky M</t>
  </si>
  <si>
    <t xml:space="preserve">    D0 - DEMONTÁŽE</t>
  </si>
  <si>
    <t xml:space="preserve">    D1 - STOŽÁRY OSVĚTLENÍ, SVÍTIDLA</t>
  </si>
  <si>
    <t xml:space="preserve">    D2 - KABELY, VODIČE, CHRÁNIČKY</t>
  </si>
  <si>
    <t xml:space="preserve">    D3 - ZEMNÍ PRÁCE</t>
  </si>
  <si>
    <t xml:space="preserve">    D4 - REVIZE</t>
  </si>
  <si>
    <t>HZS</t>
  </si>
  <si>
    <t>HZS - práce nespecifikované v rozpočtu</t>
  </si>
  <si>
    <t>hod</t>
  </si>
  <si>
    <t>-1013057627</t>
  </si>
  <si>
    <t>Práce a dodávky M</t>
  </si>
  <si>
    <t>D0</t>
  </si>
  <si>
    <t>DEMONTÁŽE</t>
  </si>
  <si>
    <t>Pol1</t>
  </si>
  <si>
    <t>Demontáž stávajícího stožáru V.O.včetně svítidla a betonového základu vč.odvozu na skládku</t>
  </si>
  <si>
    <t>Pol2</t>
  </si>
  <si>
    <t>Demontáž stávajícího zemního kabelu vč.odvozu na skládku</t>
  </si>
  <si>
    <t>D1</t>
  </si>
  <si>
    <t>STOŽÁRY OSVĚTLENÍ, SVÍTIDLA</t>
  </si>
  <si>
    <t>Pol3</t>
  </si>
  <si>
    <t>Osvětlovací stožár bezpaticový - sadový, 6m, žárově pozinkovaný - montáž a dodávka</t>
  </si>
  <si>
    <t>"viz výkres" 5</t>
  </si>
  <si>
    <t>Pol4</t>
  </si>
  <si>
    <t>LED parkové svítidlo, 1x54W, 4000K, IP65, hliník/plast - montáž a dodávka</t>
  </si>
  <si>
    <t>-1539921745</t>
  </si>
  <si>
    <t>Pol5</t>
  </si>
  <si>
    <t>Napojovací svorkovnice stožárová - montáž a dodávka</t>
  </si>
  <si>
    <t>D2</t>
  </si>
  <si>
    <t>KABELY, VODIČE, CHRÁNIČKY</t>
  </si>
  <si>
    <t>Pol6</t>
  </si>
  <si>
    <t>Kabel CYKY 5Cx6 mm2 - montáž a dodávka</t>
  </si>
  <si>
    <t>"viz výkres" 150</t>
  </si>
  <si>
    <t>Pol7</t>
  </si>
  <si>
    <t>Ukončení kabelu 4Bx16 mm2 - montáž</t>
  </si>
  <si>
    <t>Pol8</t>
  </si>
  <si>
    <t>Pojistková patrona E33-16a gG - montáž a dodávka</t>
  </si>
  <si>
    <t>Pol9</t>
  </si>
  <si>
    <t>Pásek zemnící FeZn 30x4 mm - montáž a dodávka</t>
  </si>
  <si>
    <t>Pol10</t>
  </si>
  <si>
    <t>Tuhá dvouplášťová korugovaná chránička DN 40 - montáž a dodávka</t>
  </si>
  <si>
    <t>Pol3-10</t>
  </si>
  <si>
    <t>Podružný materiál</t>
  </si>
  <si>
    <t>415907455</t>
  </si>
  <si>
    <t>D3</t>
  </si>
  <si>
    <t>ZEMNÍ PRÁCE</t>
  </si>
  <si>
    <t>Pol11</t>
  </si>
  <si>
    <t>Výkop o rozměru 350 x 500 mm v zemině tř.4, řez A-A</t>
  </si>
  <si>
    <t>"viz výkres" 15</t>
  </si>
  <si>
    <t>Pol12</t>
  </si>
  <si>
    <t>Výkop o rozměru 350 x 800 mm v zemině tř.4, řez B-B</t>
  </si>
  <si>
    <t>"viz výkres" 100</t>
  </si>
  <si>
    <t>Pol13</t>
  </si>
  <si>
    <t>Výkop o rozměru 500 x 1200 mm v zemině tř.4, řez C-C</t>
  </si>
  <si>
    <t>Pol14</t>
  </si>
  <si>
    <t>Zpětný zához výkopu o rozměru 350 x 500 mm v zemině tř.4</t>
  </si>
  <si>
    <t>Pol15</t>
  </si>
  <si>
    <t>Zpětný zához výkopu o rozměru 350 x 800 mm v zemině tř.4</t>
  </si>
  <si>
    <t>Pol16</t>
  </si>
  <si>
    <t>Zpětný zához výkopu o rozměru 500 x 1200 mm v zemině tř.4</t>
  </si>
  <si>
    <t>Pol17</t>
  </si>
  <si>
    <t>Výstražná fólie šířka 35 cm - červená, elektro - montáž a dodávka</t>
  </si>
  <si>
    <t>Pol18</t>
  </si>
  <si>
    <t>Beton standart - 250</t>
  </si>
  <si>
    <t>"obetonování" 1</t>
  </si>
  <si>
    <t>Pol19</t>
  </si>
  <si>
    <t>Písek kopaný jemný</t>
  </si>
  <si>
    <t>(rýha1+rýha2+rýha3)*0,04615</t>
  </si>
  <si>
    <t>D4</t>
  </si>
  <si>
    <t>REVIZE</t>
  </si>
  <si>
    <t>Pol20</t>
  </si>
  <si>
    <t>Revize V.O.</t>
  </si>
  <si>
    <t>93704572</t>
  </si>
  <si>
    <t>"Součástí ceny je: vytýčení, geodetické práce během výstavby a po výstavbě" 1</t>
  </si>
  <si>
    <t>552152371</t>
  </si>
  <si>
    <t>1863585496</t>
  </si>
  <si>
    <t>895721218</t>
  </si>
  <si>
    <t>-1941916087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</si>
  <si>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</si>
  <si>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</si>
  <si>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</si>
  <si>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</si>
  <si>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  <charset val="238"/>
      </rPr>
      <t xml:space="preserve">Rekapitulace stavby </t>
    </r>
    <r>
      <rPr>
        <sz val="9"/>
        <rFont val="Trebuchet MS"/>
        <family val="2"/>
        <charset val="238"/>
      </rPr>
      <t>obsahuje sestavu Rekapitulace stavby a Rekapitulace objektů stavby a soupisů prací.</t>
    </r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</si>
  <si>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stavby</t>
    </r>
    <r>
      <rPr>
        <sz val="9"/>
        <rFont val="Trebuchet MS"/>
        <family val="2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</si>
  <si>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</si>
  <si>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  <charset val="238"/>
      </rPr>
      <t xml:space="preserve">V sestavě </t>
    </r>
    <r>
      <rPr>
        <b/>
        <sz val="9"/>
        <rFont val="Trebuchet MS"/>
        <family val="2"/>
        <charset val="238"/>
      </rPr>
      <t>Rekapitulace objektů stavby a soupisů prací</t>
    </r>
    <r>
      <rPr>
        <sz val="9"/>
        <rFont val="Trebuchet MS"/>
        <family val="2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</si>
  <si>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</si>
  <si>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</si>
  <si>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</si>
  <si>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</si>
  <si>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</si>
  <si>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</si>
  <si>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</si>
  <si>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</si>
  <si>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</si>
  <si>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</si>
  <si>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</si>
  <si>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</si>
  <si>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</si>
  <si>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</si>
  <si>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</si>
  <si>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  <charset val="238"/>
      </rPr>
      <t>Krycí list soupisu</t>
    </r>
    <r>
      <rPr>
        <sz val="9"/>
        <rFont val="Trebuchet MS"/>
        <family val="2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</si>
  <si>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</si>
  <si>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  <charset val="238"/>
      </rPr>
      <t>Rekapitulace členění soupisu prací</t>
    </r>
    <r>
      <rPr>
        <sz val="9"/>
        <rFont val="Trebuchet MS"/>
        <family val="2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</si>
  <si>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</si>
  <si>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  <charset val="238"/>
      </rPr>
      <t xml:space="preserve">Soupis prací </t>
    </r>
    <r>
      <rPr>
        <sz val="9"/>
        <rFont val="Trebuchet MS"/>
        <family val="2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</si>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</sst>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0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505050"/>
      <name val="Trebuchet MS"/>
      <family val="2"/>
      <charset val="238"/>
    </font>
    <font>
      <sz val="8"/>
      <color rgb="FFFF0000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b/>
      <sz val="16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2"/>
      <color rgb="FF969696"/>
      <name val="Trebuchet MS"/>
      <family val="2"/>
      <charset val="238"/>
    </font>
    <font>
      <sz val="9"/>
      <color rgb="FF969696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2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b/>
      <sz val="11"/>
      <name val="Trebuchet MS"/>
      <family val="2"/>
      <charset val="238"/>
    </font>
    <font>
      <sz val="11"/>
      <color rgb="FF969696"/>
      <name val="Trebuchet MS"/>
      <family val="2"/>
      <charset val="238"/>
    </font>
    <font>
      <sz val="10"/>
      <color theme="10"/>
      <name val="Trebuchet MS"/>
      <family val="2"/>
      <charset val="238"/>
    </font>
    <font>
      <sz val="8"/>
      <color rgb="FF0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sz val="7"/>
      <color rgb="FF969696"/>
      <name val="Trebuchet MS"/>
      <family val="2"/>
      <charset val="238"/>
    </font>
    <font>
      <sz val="8"/>
      <color rgb="FFFF0000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sz val="8"/>
      <color rgb="FF800080"/>
      <name val="Trebuchet MS"/>
      <family val="2"/>
      <charset val="238"/>
    </font>
    <font>
      <sz val="8"/>
      <name val="Trebuchet MS"/>
      <family val="2"/>
      <charset val="238"/>
    </font>
    <font>
      <b/>
      <sz val="16"/>
      <name val="Trebuchet MS"/>
      <family val="2"/>
      <charset val="238"/>
    </font>
    <font>
      <b/>
      <sz val="11"/>
      <name val="Trebuchet MS"/>
      <family val="2"/>
      <charset val="238"/>
    </font>
    <font>
      <sz val="9"/>
      <name val="Trebuchet MS"/>
      <family val="2"/>
      <charset val="238"/>
    </font>
    <font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9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3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1" applyFont="1" applyFill="1" applyAlignment="1" applyProtection="1">
      <alignment vertical="center"/>
    </xf>
    <xf numFmtId="0" fontId="48" fillId="3" borderId="0" xfId="1" applyFill="1"/>
    <xf numFmtId="0" fontId="0" fillId="3" borderId="0" xfId="0" applyFill="1"/>
    <xf numFmtId="0" fontId="12" fillId="3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6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1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2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3" fillId="0" borderId="18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0" fillId="0" borderId="23" xfId="0" applyNumberFormat="1" applyFont="1" applyBorder="1" applyAlignment="1" applyProtection="1">
      <alignment vertical="center"/>
    </xf>
    <xf numFmtId="4" fontId="30" fillId="0" borderId="24" xfId="0" applyNumberFormat="1" applyFont="1" applyBorder="1" applyAlignment="1" applyProtection="1">
      <alignment vertical="center"/>
    </xf>
    <xf numFmtId="166" fontId="30" fillId="0" borderId="24" xfId="0" applyNumberFormat="1" applyFont="1" applyBorder="1" applyAlignment="1" applyProtection="1">
      <alignment vertical="center"/>
    </xf>
    <xf numFmtId="4" fontId="30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3" fillId="3" borderId="0" xfId="0" applyFont="1" applyFill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31" fillId="3" borderId="0" xfId="1" applyFont="1" applyFill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32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left" vertical="center"/>
    </xf>
    <xf numFmtId="4" fontId="24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4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167" fontId="8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8" fillId="0" borderId="0" xfId="0" applyFont="1" applyBorder="1" applyAlignment="1" applyProtection="1">
      <alignment horizontal="left" vertical="center"/>
    </xf>
    <xf numFmtId="0" fontId="38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9" fillId="0" borderId="28" xfId="0" applyFont="1" applyBorder="1" applyAlignment="1" applyProtection="1">
      <alignment horizontal="center" vertical="center"/>
    </xf>
    <xf numFmtId="49" fontId="39" fillId="0" borderId="28" xfId="0" applyNumberFormat="1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left" vertical="center" wrapText="1"/>
    </xf>
    <xf numFmtId="0" fontId="39" fillId="0" borderId="28" xfId="0" applyFont="1" applyBorder="1" applyAlignment="1" applyProtection="1">
      <alignment horizontal="center" vertical="center" wrapText="1"/>
    </xf>
    <xf numFmtId="167" fontId="39" fillId="0" borderId="28" xfId="0" applyNumberFormat="1" applyFont="1" applyBorder="1" applyAlignment="1" applyProtection="1">
      <alignment vertical="center"/>
    </xf>
    <xf numFmtId="4" fontId="39" fillId="4" borderId="28" xfId="0" applyNumberFormat="1" applyFont="1" applyFill="1" applyBorder="1" applyAlignment="1" applyProtection="1">
      <alignment vertical="center"/>
      <protection locked="0"/>
    </xf>
    <xf numFmtId="4" fontId="39" fillId="0" borderId="28" xfId="0" applyNumberFormat="1" applyFont="1" applyBorder="1" applyAlignment="1" applyProtection="1">
      <alignment vertical="center"/>
    </xf>
    <xf numFmtId="0" fontId="39" fillId="0" borderId="5" xfId="0" applyFont="1" applyBorder="1" applyAlignment="1">
      <alignment vertical="center"/>
    </xf>
    <xf numFmtId="0" fontId="39" fillId="4" borderId="2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38" fillId="0" borderId="0" xfId="0" applyFont="1" applyAlignment="1" applyProtection="1">
      <alignment horizontal="left" vertical="center"/>
    </xf>
    <xf numFmtId="0" fontId="38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40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167" fontId="0" fillId="4" borderId="28" xfId="0" applyNumberFormat="1" applyFont="1" applyFill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41" fillId="0" borderId="29" xfId="0" applyFont="1" applyBorder="1" applyAlignment="1" applyProtection="1">
      <alignment vertical="center" wrapText="1"/>
      <protection locked="0"/>
    </xf>
    <xf numFmtId="0" fontId="41" fillId="0" borderId="30" xfId="0" applyFont="1" applyBorder="1" applyAlignment="1" applyProtection="1">
      <alignment vertical="center" wrapText="1"/>
      <protection locked="0"/>
    </xf>
    <xf numFmtId="0" fontId="41" fillId="0" borderId="31" xfId="0" applyFont="1" applyBorder="1" applyAlignment="1" applyProtection="1">
      <alignment vertical="center" wrapText="1"/>
      <protection locked="0"/>
    </xf>
    <xf numFmtId="0" fontId="41" fillId="0" borderId="32" xfId="0" applyFont="1" applyBorder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 vertical="center" wrapText="1"/>
      <protection locked="0"/>
    </xf>
    <xf numFmtId="0" fontId="41" fillId="0" borderId="32" xfId="0" applyFont="1" applyBorder="1" applyAlignment="1" applyProtection="1">
      <alignment vertical="center" wrapText="1"/>
      <protection locked="0"/>
    </xf>
    <xf numFmtId="0" fontId="41" fillId="0" borderId="33" xfId="0" applyFont="1" applyBorder="1" applyAlignment="1" applyProtection="1">
      <alignment vertical="center" wrapText="1"/>
      <protection locked="0"/>
    </xf>
    <xf numFmtId="0" fontId="43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 wrapText="1"/>
      <protection locked="0"/>
    </xf>
    <xf numFmtId="0" fontId="44" fillId="0" borderId="1" xfId="0" applyFont="1" applyBorder="1" applyAlignment="1" applyProtection="1">
      <alignment vertical="center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vertical="center" wrapText="1"/>
      <protection locked="0"/>
    </xf>
    <xf numFmtId="0" fontId="41" fillId="0" borderId="35" xfId="0" applyFont="1" applyBorder="1" applyAlignment="1" applyProtection="1">
      <alignment vertical="center" wrapText="1"/>
      <protection locked="0"/>
    </xf>
    <xf numFmtId="0" fontId="45" fillId="0" borderId="34" xfId="0" applyFont="1" applyBorder="1" applyAlignment="1" applyProtection="1">
      <alignment vertical="center" wrapText="1"/>
      <protection locked="0"/>
    </xf>
    <xf numFmtId="0" fontId="41" fillId="0" borderId="36" xfId="0" applyFont="1" applyBorder="1" applyAlignment="1" applyProtection="1">
      <alignment vertical="center" wrapText="1"/>
      <protection locked="0"/>
    </xf>
    <xf numFmtId="0" fontId="41" fillId="0" borderId="1" xfId="0" applyFont="1" applyBorder="1" applyAlignment="1" applyProtection="1">
      <alignment vertical="top"/>
      <protection locked="0"/>
    </xf>
    <xf numFmtId="0" fontId="41" fillId="0" borderId="0" xfId="0" applyFont="1" applyAlignment="1" applyProtection="1">
      <alignment vertical="top"/>
      <protection locked="0"/>
    </xf>
    <xf numFmtId="0" fontId="41" fillId="0" borderId="29" xfId="0" applyFont="1" applyBorder="1" applyAlignment="1" applyProtection="1">
      <alignment horizontal="left" vertical="center"/>
      <protection locked="0"/>
    </xf>
    <xf numFmtId="0" fontId="41" fillId="0" borderId="30" xfId="0" applyFont="1" applyBorder="1" applyAlignment="1" applyProtection="1">
      <alignment horizontal="left" vertical="center"/>
      <protection locked="0"/>
    </xf>
    <xf numFmtId="0" fontId="41" fillId="0" borderId="31" xfId="0" applyFont="1" applyBorder="1" applyAlignment="1" applyProtection="1">
      <alignment horizontal="left" vertical="center"/>
      <protection locked="0"/>
    </xf>
    <xf numFmtId="0" fontId="41" fillId="0" borderId="32" xfId="0" applyFont="1" applyBorder="1" applyAlignment="1" applyProtection="1">
      <alignment horizontal="left" vertical="center"/>
      <protection locked="0"/>
    </xf>
    <xf numFmtId="0" fontId="41" fillId="0" borderId="33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left" vertical="center"/>
      <protection locked="0"/>
    </xf>
    <xf numFmtId="0" fontId="43" fillId="0" borderId="34" xfId="0" applyFont="1" applyBorder="1" applyAlignment="1" applyProtection="1">
      <alignment horizontal="center" vertical="center"/>
      <protection locked="0"/>
    </xf>
    <xf numFmtId="0" fontId="46" fillId="0" borderId="34" xfId="0" applyFont="1" applyBorder="1" applyAlignment="1" applyProtection="1">
      <alignment horizontal="left" vertical="center"/>
      <protection locked="0"/>
    </xf>
    <xf numFmtId="0" fontId="47" fillId="0" borderId="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1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left" vertical="center"/>
      <protection locked="0"/>
    </xf>
    <xf numFmtId="0" fontId="45" fillId="0" borderId="34" xfId="0" applyFont="1" applyBorder="1" applyAlignment="1" applyProtection="1">
      <alignment horizontal="left" vertical="center"/>
      <protection locked="0"/>
    </xf>
    <xf numFmtId="0" fontId="41" fillId="0" borderId="36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5" fillId="0" borderId="1" xfId="0" applyFont="1" applyBorder="1" applyAlignment="1" applyProtection="1">
      <alignment horizontal="left" vertical="center"/>
      <protection locked="0"/>
    </xf>
    <xf numFmtId="0" fontId="46" fillId="0" borderId="1" xfId="0" applyFont="1" applyBorder="1" applyAlignment="1" applyProtection="1">
      <alignment horizontal="left" vertical="center"/>
      <protection locked="0"/>
    </xf>
    <xf numFmtId="0" fontId="44" fillId="0" borderId="34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center" vertical="center" wrapText="1"/>
      <protection locked="0"/>
    </xf>
    <xf numFmtId="0" fontId="41" fillId="0" borderId="29" xfId="0" applyFont="1" applyBorder="1" applyAlignment="1" applyProtection="1">
      <alignment horizontal="left" vertical="center" wrapText="1"/>
      <protection locked="0"/>
    </xf>
    <xf numFmtId="0" fontId="41" fillId="0" borderId="30" xfId="0" applyFont="1" applyBorder="1" applyAlignment="1" applyProtection="1">
      <alignment horizontal="left" vertical="center" wrapText="1"/>
      <protection locked="0"/>
    </xf>
    <xf numFmtId="0" fontId="41" fillId="0" borderId="31" xfId="0" applyFont="1" applyBorder="1" applyAlignment="1" applyProtection="1">
      <alignment horizontal="left" vertical="center" wrapText="1"/>
      <protection locked="0"/>
    </xf>
    <xf numFmtId="0" fontId="41" fillId="0" borderId="32" xfId="0" applyFont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>
      <alignment horizontal="left" vertical="center" wrapText="1"/>
      <protection locked="0"/>
    </xf>
    <xf numFmtId="0" fontId="46" fillId="0" borderId="32" xfId="0" applyFont="1" applyBorder="1" applyAlignment="1" applyProtection="1">
      <alignment horizontal="left" vertical="center" wrapText="1"/>
      <protection locked="0"/>
    </xf>
    <xf numFmtId="0" fontId="46" fillId="0" borderId="33" xfId="0" applyFont="1" applyBorder="1" applyAlignment="1" applyProtection="1">
      <alignment horizontal="left" vertical="center" wrapText="1"/>
      <protection locked="0"/>
    </xf>
    <xf numFmtId="0" fontId="44" fillId="0" borderId="32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 wrapText="1"/>
      <protection locked="0"/>
    </xf>
    <xf numFmtId="0" fontId="44" fillId="0" borderId="33" xfId="0" applyFont="1" applyBorder="1" applyAlignment="1" applyProtection="1">
      <alignment horizontal="left" vertical="center"/>
      <protection locked="0"/>
    </xf>
    <xf numFmtId="0" fontId="44" fillId="0" borderId="35" xfId="0" applyFont="1" applyBorder="1" applyAlignment="1" applyProtection="1">
      <alignment horizontal="left" vertical="center" wrapText="1"/>
      <protection locked="0"/>
    </xf>
    <xf numFmtId="0" fontId="44" fillId="0" borderId="34" xfId="0" applyFont="1" applyBorder="1" applyAlignment="1" applyProtection="1">
      <alignment horizontal="left" vertical="center" wrapText="1"/>
      <protection locked="0"/>
    </xf>
    <xf numFmtId="0" fontId="44" fillId="0" borderId="36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top"/>
      <protection locked="0"/>
    </xf>
    <xf numFmtId="0" fontId="44" fillId="0" borderId="1" xfId="0" applyFont="1" applyBorder="1" applyAlignment="1" applyProtection="1">
      <alignment horizontal="center" vertical="top"/>
      <protection locked="0"/>
    </xf>
    <xf numFmtId="0" fontId="44" fillId="0" borderId="35" xfId="0" applyFont="1" applyBorder="1" applyAlignment="1" applyProtection="1">
      <alignment horizontal="left" vertical="center"/>
      <protection locked="0"/>
    </xf>
    <xf numFmtId="0" fontId="44" fillId="0" borderId="36" xfId="0" applyFont="1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3" fillId="0" borderId="1" xfId="0" applyFont="1" applyBorder="1" applyAlignment="1" applyProtection="1">
      <alignment vertical="center"/>
      <protection locked="0"/>
    </xf>
    <xf numFmtId="0" fontId="46" fillId="0" borderId="34" xfId="0" applyFont="1" applyBorder="1" applyAlignment="1" applyProtection="1">
      <alignment vertical="center"/>
      <protection locked="0"/>
    </xf>
    <xf numFmtId="0" fontId="43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4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6" fillId="0" borderId="34" xfId="0" applyFont="1" applyBorder="1" applyAlignment="1" applyProtection="1">
      <protection locked="0"/>
    </xf>
    <xf numFmtId="0" fontId="41" fillId="0" borderId="32" xfId="0" applyFont="1" applyBorder="1" applyAlignment="1" applyProtection="1">
      <alignment vertical="top"/>
      <protection locked="0"/>
    </xf>
    <xf numFmtId="0" fontId="41" fillId="0" borderId="33" xfId="0" applyFont="1" applyBorder="1" applyAlignment="1" applyProtection="1">
      <alignment vertical="top"/>
      <protection locked="0"/>
    </xf>
    <xf numFmtId="0" fontId="41" fillId="0" borderId="1" xfId="0" applyFont="1" applyBorder="1" applyAlignment="1" applyProtection="1">
      <alignment horizontal="center" vertical="center"/>
      <protection locked="0"/>
    </xf>
    <xf numFmtId="0" fontId="41" fillId="0" borderId="1" xfId="0" applyFont="1" applyBorder="1" applyAlignment="1" applyProtection="1">
      <alignment horizontal="left" vertical="top"/>
      <protection locked="0"/>
    </xf>
    <xf numFmtId="0" fontId="41" fillId="0" borderId="35" xfId="0" applyFont="1" applyBorder="1" applyAlignment="1" applyProtection="1">
      <alignment vertical="top"/>
      <protection locked="0"/>
    </xf>
    <xf numFmtId="0" fontId="41" fillId="0" borderId="34" xfId="0" applyFont="1" applyBorder="1" applyAlignment="1" applyProtection="1">
      <alignment vertical="top"/>
      <protection locked="0"/>
    </xf>
    <xf numFmtId="0" fontId="41" fillId="0" borderId="36" xfId="0" applyFont="1" applyBorder="1" applyAlignment="1" applyProtection="1">
      <alignment vertical="top"/>
      <protection locked="0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4" fontId="20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27" fillId="0" borderId="0" xfId="0" applyFont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1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9" fillId="0" borderId="0" xfId="0" applyFont="1" applyAlignment="1" applyProtection="1">
      <alignment horizontal="left" vertical="center" wrapText="1"/>
    </xf>
    <xf numFmtId="0" fontId="19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31" fillId="3" borderId="0" xfId="1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0" borderId="34" xfId="0" applyFont="1" applyBorder="1" applyAlignment="1" applyProtection="1">
      <alignment horizontal="left" wrapText="1"/>
      <protection locked="0"/>
    </xf>
    <xf numFmtId="0" fontId="44" fillId="0" borderId="1" xfId="0" applyFont="1" applyBorder="1" applyAlignment="1" applyProtection="1">
      <alignment horizontal="left" vertical="center" wrapText="1"/>
      <protection locked="0"/>
    </xf>
    <xf numFmtId="0" fontId="44" fillId="0" borderId="1" xfId="0" applyFont="1" applyBorder="1" applyAlignment="1" applyProtection="1">
      <alignment horizontal="left" vertical="center"/>
      <protection locked="0"/>
    </xf>
    <xf numFmtId="49" fontId="44" fillId="0" borderId="1" xfId="0" applyNumberFormat="1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center"/>
      <protection locked="0"/>
    </xf>
    <xf numFmtId="0" fontId="43" fillId="0" borderId="34" xfId="0" applyFont="1" applyBorder="1" applyAlignment="1" applyProtection="1">
      <alignment horizontal="left"/>
      <protection locked="0"/>
    </xf>
    <xf numFmtId="0" fontId="44" fillId="0" borderId="1" xfId="0" applyFont="1" applyBorder="1" applyAlignment="1" applyProtection="1">
      <alignment horizontal="left" vertical="top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>
      <pane ySplit="1" topLeftCell="A2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33" width="2.7109375" customWidth="1"/>
    <col min="34" max="34" width="3.28515625" customWidth="1"/>
    <col min="35" max="35" width="31.7109375" customWidth="1"/>
    <col min="36" max="37" width="2.42578125" customWidth="1"/>
    <col min="38" max="38" width="8.28515625" customWidth="1"/>
    <col min="39" max="39" width="3.28515625" customWidth="1"/>
    <col min="40" max="40" width="13.28515625" customWidth="1"/>
    <col min="41" max="41" width="7.42578125" customWidth="1"/>
    <col min="42" max="42" width="4.140625" customWidth="1"/>
    <col min="43" max="43" width="15.7109375" customWidth="1"/>
    <col min="44" max="44" width="13.7109375" customWidth="1"/>
    <col min="45" max="47" width="25.85546875" hidden="1" customWidth="1"/>
    <col min="48" max="52" width="21.7109375" hidden="1" customWidth="1"/>
    <col min="53" max="53" width="19.140625" hidden="1" customWidth="1"/>
    <col min="54" max="54" width="25" hidden="1" customWidth="1"/>
    <col min="55" max="56" width="19.140625" hidden="1" customWidth="1"/>
    <col min="57" max="57" width="66.42578125" customWidth="1"/>
    <col min="71" max="91" width="9.28515625" hidden="1"/>
  </cols>
  <sheetData>
    <row r="1" spans="1:74" ht="21.45" customHeight="1" x14ac:dyDescent="0.3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" customHeight="1" x14ac:dyDescent="0.3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23" t="s">
        <v>8</v>
      </c>
      <c r="BT2" s="23" t="s">
        <v>9</v>
      </c>
    </row>
    <row r="3" spans="1:74" ht="6.9" customHeight="1" x14ac:dyDescent="0.3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1:74" ht="36.9" customHeight="1" x14ac:dyDescent="0.3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1:74" ht="14.4" customHeight="1" x14ac:dyDescent="0.3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0" t="s">
        <v>16</v>
      </c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28"/>
      <c r="AQ5" s="30"/>
      <c r="BE5" s="358" t="s">
        <v>17</v>
      </c>
      <c r="BS5" s="23" t="s">
        <v>8</v>
      </c>
    </row>
    <row r="6" spans="1:74" ht="36.9" customHeight="1" x14ac:dyDescent="0.3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71" t="s">
        <v>19</v>
      </c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1"/>
      <c r="AO6" s="361"/>
      <c r="AP6" s="28"/>
      <c r="AQ6" s="30"/>
      <c r="BE6" s="359"/>
      <c r="BS6" s="23" t="s">
        <v>20</v>
      </c>
    </row>
    <row r="7" spans="1:74" ht="14.4" customHeight="1" x14ac:dyDescent="0.3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22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23</v>
      </c>
      <c r="AL7" s="28"/>
      <c r="AM7" s="28"/>
      <c r="AN7" s="34" t="s">
        <v>24</v>
      </c>
      <c r="AO7" s="28"/>
      <c r="AP7" s="28"/>
      <c r="AQ7" s="30"/>
      <c r="BE7" s="359"/>
      <c r="BS7" s="23" t="s">
        <v>25</v>
      </c>
    </row>
    <row r="8" spans="1:74" ht="14.4" customHeight="1" x14ac:dyDescent="0.3">
      <c r="B8" s="27"/>
      <c r="C8" s="28"/>
      <c r="D8" s="36" t="s">
        <v>26</v>
      </c>
      <c r="E8" s="28"/>
      <c r="F8" s="28"/>
      <c r="G8" s="28"/>
      <c r="H8" s="28"/>
      <c r="I8" s="28"/>
      <c r="J8" s="28"/>
      <c r="K8" s="34" t="s">
        <v>27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28</v>
      </c>
      <c r="AL8" s="28"/>
      <c r="AM8" s="28"/>
      <c r="AN8" s="37" t="s">
        <v>29</v>
      </c>
      <c r="AO8" s="28"/>
      <c r="AP8" s="28"/>
      <c r="AQ8" s="30"/>
      <c r="BE8" s="359"/>
      <c r="BS8" s="23" t="s">
        <v>30</v>
      </c>
    </row>
    <row r="9" spans="1:74" ht="29.25" customHeight="1" x14ac:dyDescent="0.3">
      <c r="B9" s="27"/>
      <c r="C9" s="28"/>
      <c r="D9" s="33" t="s">
        <v>31</v>
      </c>
      <c r="E9" s="28"/>
      <c r="F9" s="28"/>
      <c r="G9" s="28"/>
      <c r="H9" s="28"/>
      <c r="I9" s="28"/>
      <c r="J9" s="28"/>
      <c r="K9" s="38" t="s">
        <v>32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59"/>
      <c r="BS9" s="23" t="s">
        <v>25</v>
      </c>
    </row>
    <row r="10" spans="1:74" ht="14.4" customHeight="1" x14ac:dyDescent="0.3">
      <c r="B10" s="27"/>
      <c r="C10" s="28"/>
      <c r="D10" s="36" t="s">
        <v>33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34</v>
      </c>
      <c r="AL10" s="28"/>
      <c r="AM10" s="28"/>
      <c r="AN10" s="34" t="s">
        <v>24</v>
      </c>
      <c r="AO10" s="28"/>
      <c r="AP10" s="28"/>
      <c r="AQ10" s="30"/>
      <c r="BE10" s="359"/>
      <c r="BS10" s="23" t="s">
        <v>20</v>
      </c>
    </row>
    <row r="11" spans="1:74" ht="18.45" customHeight="1" x14ac:dyDescent="0.3">
      <c r="B11" s="27"/>
      <c r="C11" s="28"/>
      <c r="D11" s="28"/>
      <c r="E11" s="34" t="s">
        <v>35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36</v>
      </c>
      <c r="AL11" s="28"/>
      <c r="AM11" s="28"/>
      <c r="AN11" s="34" t="s">
        <v>24</v>
      </c>
      <c r="AO11" s="28"/>
      <c r="AP11" s="28"/>
      <c r="AQ11" s="30"/>
      <c r="BE11" s="359"/>
      <c r="BS11" s="23" t="s">
        <v>20</v>
      </c>
    </row>
    <row r="12" spans="1:74" ht="6.9" customHeight="1" x14ac:dyDescent="0.3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59"/>
      <c r="BS12" s="23" t="s">
        <v>20</v>
      </c>
    </row>
    <row r="13" spans="1:74" ht="14.4" customHeight="1" x14ac:dyDescent="0.3">
      <c r="B13" s="27"/>
      <c r="C13" s="28"/>
      <c r="D13" s="36" t="s">
        <v>37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34</v>
      </c>
      <c r="AL13" s="28"/>
      <c r="AM13" s="28"/>
      <c r="AN13" s="39" t="s">
        <v>38</v>
      </c>
      <c r="AO13" s="28"/>
      <c r="AP13" s="28"/>
      <c r="AQ13" s="30"/>
      <c r="BE13" s="359"/>
      <c r="BS13" s="23" t="s">
        <v>20</v>
      </c>
    </row>
    <row r="14" spans="1:74" ht="13.2" x14ac:dyDescent="0.3">
      <c r="B14" s="27"/>
      <c r="C14" s="28"/>
      <c r="D14" s="28"/>
      <c r="E14" s="372" t="s">
        <v>38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6" t="s">
        <v>36</v>
      </c>
      <c r="AL14" s="28"/>
      <c r="AM14" s="28"/>
      <c r="AN14" s="39" t="s">
        <v>38</v>
      </c>
      <c r="AO14" s="28"/>
      <c r="AP14" s="28"/>
      <c r="AQ14" s="30"/>
      <c r="BE14" s="359"/>
      <c r="BS14" s="23" t="s">
        <v>20</v>
      </c>
    </row>
    <row r="15" spans="1:74" ht="6.9" customHeight="1" x14ac:dyDescent="0.3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59"/>
      <c r="BS15" s="23" t="s">
        <v>6</v>
      </c>
    </row>
    <row r="16" spans="1:74" ht="14.4" customHeight="1" x14ac:dyDescent="0.3">
      <c r="B16" s="27"/>
      <c r="C16" s="28"/>
      <c r="D16" s="36" t="s">
        <v>39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34</v>
      </c>
      <c r="AL16" s="28"/>
      <c r="AM16" s="28"/>
      <c r="AN16" s="34" t="s">
        <v>24</v>
      </c>
      <c r="AO16" s="28"/>
      <c r="AP16" s="28"/>
      <c r="AQ16" s="30"/>
      <c r="BE16" s="359"/>
      <c r="BS16" s="23" t="s">
        <v>6</v>
      </c>
    </row>
    <row r="17" spans="2:71" ht="18.45" customHeight="1" x14ac:dyDescent="0.3">
      <c r="B17" s="27"/>
      <c r="C17" s="28"/>
      <c r="D17" s="28"/>
      <c r="E17" s="34" t="s">
        <v>40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36</v>
      </c>
      <c r="AL17" s="28"/>
      <c r="AM17" s="28"/>
      <c r="AN17" s="34" t="s">
        <v>24</v>
      </c>
      <c r="AO17" s="28"/>
      <c r="AP17" s="28"/>
      <c r="AQ17" s="30"/>
      <c r="BE17" s="359"/>
      <c r="BS17" s="23" t="s">
        <v>41</v>
      </c>
    </row>
    <row r="18" spans="2:71" ht="6.9" customHeight="1" x14ac:dyDescent="0.3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59"/>
      <c r="BS18" s="23" t="s">
        <v>25</v>
      </c>
    </row>
    <row r="19" spans="2:71" ht="14.4" customHeight="1" x14ac:dyDescent="0.3">
      <c r="B19" s="27"/>
      <c r="C19" s="28"/>
      <c r="D19" s="36" t="s">
        <v>42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59"/>
      <c r="BS19" s="23" t="s">
        <v>25</v>
      </c>
    </row>
    <row r="20" spans="2:71" ht="48.75" customHeight="1" x14ac:dyDescent="0.3">
      <c r="B20" s="27"/>
      <c r="C20" s="28"/>
      <c r="D20" s="28"/>
      <c r="E20" s="374" t="s">
        <v>43</v>
      </c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/>
      <c r="R20" s="374"/>
      <c r="S20" s="374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28"/>
      <c r="AP20" s="28"/>
      <c r="AQ20" s="30"/>
      <c r="BE20" s="359"/>
      <c r="BS20" s="23" t="s">
        <v>6</v>
      </c>
    </row>
    <row r="21" spans="2:71" ht="6.9" customHeight="1" x14ac:dyDescent="0.3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59"/>
    </row>
    <row r="22" spans="2:71" ht="6.9" customHeight="1" x14ac:dyDescent="0.3">
      <c r="B22" s="27"/>
      <c r="C22" s="2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8"/>
      <c r="AQ22" s="30"/>
      <c r="BE22" s="359"/>
    </row>
    <row r="23" spans="2:71" s="1" customFormat="1" ht="25.95" customHeight="1" x14ac:dyDescent="0.3">
      <c r="B23" s="41"/>
      <c r="C23" s="42"/>
      <c r="D23" s="43" t="s">
        <v>44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75">
        <f>ROUND(AG51,0)</f>
        <v>0</v>
      </c>
      <c r="AL23" s="376"/>
      <c r="AM23" s="376"/>
      <c r="AN23" s="376"/>
      <c r="AO23" s="376"/>
      <c r="AP23" s="42"/>
      <c r="AQ23" s="45"/>
      <c r="BE23" s="359"/>
    </row>
    <row r="24" spans="2:71" s="1" customFormat="1" ht="6.9" customHeight="1" x14ac:dyDescent="0.3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59"/>
    </row>
    <row r="25" spans="2:71" s="1" customFormat="1" x14ac:dyDescent="0.3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77" t="s">
        <v>45</v>
      </c>
      <c r="M25" s="377"/>
      <c r="N25" s="377"/>
      <c r="O25" s="377"/>
      <c r="P25" s="42"/>
      <c r="Q25" s="42"/>
      <c r="R25" s="42"/>
      <c r="S25" s="42"/>
      <c r="T25" s="42"/>
      <c r="U25" s="42"/>
      <c r="V25" s="42"/>
      <c r="W25" s="377" t="s">
        <v>46</v>
      </c>
      <c r="X25" s="377"/>
      <c r="Y25" s="377"/>
      <c r="Z25" s="377"/>
      <c r="AA25" s="377"/>
      <c r="AB25" s="377"/>
      <c r="AC25" s="377"/>
      <c r="AD25" s="377"/>
      <c r="AE25" s="377"/>
      <c r="AF25" s="42"/>
      <c r="AG25" s="42"/>
      <c r="AH25" s="42"/>
      <c r="AI25" s="42"/>
      <c r="AJ25" s="42"/>
      <c r="AK25" s="377" t="s">
        <v>47</v>
      </c>
      <c r="AL25" s="377"/>
      <c r="AM25" s="377"/>
      <c r="AN25" s="377"/>
      <c r="AO25" s="377"/>
      <c r="AP25" s="42"/>
      <c r="AQ25" s="45"/>
      <c r="BE25" s="359"/>
    </row>
    <row r="26" spans="2:71" s="2" customFormat="1" ht="14.4" customHeight="1" x14ac:dyDescent="0.3">
      <c r="B26" s="47"/>
      <c r="C26" s="48"/>
      <c r="D26" s="49" t="s">
        <v>48</v>
      </c>
      <c r="E26" s="48"/>
      <c r="F26" s="49" t="s">
        <v>49</v>
      </c>
      <c r="G26" s="48"/>
      <c r="H26" s="48"/>
      <c r="I26" s="48"/>
      <c r="J26" s="48"/>
      <c r="K26" s="48"/>
      <c r="L26" s="357">
        <v>0.21</v>
      </c>
      <c r="M26" s="356"/>
      <c r="N26" s="356"/>
      <c r="O26" s="356"/>
      <c r="P26" s="48"/>
      <c r="Q26" s="48"/>
      <c r="R26" s="48"/>
      <c r="S26" s="48"/>
      <c r="T26" s="48"/>
      <c r="U26" s="48"/>
      <c r="V26" s="48"/>
      <c r="W26" s="355">
        <f>ROUND(AZ51,0)</f>
        <v>0</v>
      </c>
      <c r="X26" s="356"/>
      <c r="Y26" s="356"/>
      <c r="Z26" s="356"/>
      <c r="AA26" s="356"/>
      <c r="AB26" s="356"/>
      <c r="AC26" s="356"/>
      <c r="AD26" s="356"/>
      <c r="AE26" s="356"/>
      <c r="AF26" s="48"/>
      <c r="AG26" s="48"/>
      <c r="AH26" s="48"/>
      <c r="AI26" s="48"/>
      <c r="AJ26" s="48"/>
      <c r="AK26" s="355">
        <f>ROUND(AV51,0)</f>
        <v>0</v>
      </c>
      <c r="AL26" s="356"/>
      <c r="AM26" s="356"/>
      <c r="AN26" s="356"/>
      <c r="AO26" s="356"/>
      <c r="AP26" s="48"/>
      <c r="AQ26" s="50"/>
      <c r="BE26" s="359"/>
    </row>
    <row r="27" spans="2:71" s="2" customFormat="1" ht="14.4" customHeight="1" x14ac:dyDescent="0.3">
      <c r="B27" s="47"/>
      <c r="C27" s="48"/>
      <c r="D27" s="48"/>
      <c r="E27" s="48"/>
      <c r="F27" s="49" t="s">
        <v>50</v>
      </c>
      <c r="G27" s="48"/>
      <c r="H27" s="48"/>
      <c r="I27" s="48"/>
      <c r="J27" s="48"/>
      <c r="K27" s="48"/>
      <c r="L27" s="357">
        <v>0.15</v>
      </c>
      <c r="M27" s="356"/>
      <c r="N27" s="356"/>
      <c r="O27" s="356"/>
      <c r="P27" s="48"/>
      <c r="Q27" s="48"/>
      <c r="R27" s="48"/>
      <c r="S27" s="48"/>
      <c r="T27" s="48"/>
      <c r="U27" s="48"/>
      <c r="V27" s="48"/>
      <c r="W27" s="355">
        <f>ROUND(BA51,0)</f>
        <v>0</v>
      </c>
      <c r="X27" s="356"/>
      <c r="Y27" s="356"/>
      <c r="Z27" s="356"/>
      <c r="AA27" s="356"/>
      <c r="AB27" s="356"/>
      <c r="AC27" s="356"/>
      <c r="AD27" s="356"/>
      <c r="AE27" s="356"/>
      <c r="AF27" s="48"/>
      <c r="AG27" s="48"/>
      <c r="AH27" s="48"/>
      <c r="AI27" s="48"/>
      <c r="AJ27" s="48"/>
      <c r="AK27" s="355">
        <f>ROUND(AW51,0)</f>
        <v>0</v>
      </c>
      <c r="AL27" s="356"/>
      <c r="AM27" s="356"/>
      <c r="AN27" s="356"/>
      <c r="AO27" s="356"/>
      <c r="AP27" s="48"/>
      <c r="AQ27" s="50"/>
      <c r="BE27" s="359"/>
    </row>
    <row r="28" spans="2:71" s="2" customFormat="1" ht="14.4" hidden="1" customHeight="1" x14ac:dyDescent="0.3">
      <c r="B28" s="47"/>
      <c r="C28" s="48"/>
      <c r="D28" s="48"/>
      <c r="E28" s="48"/>
      <c r="F28" s="49" t="s">
        <v>51</v>
      </c>
      <c r="G28" s="48"/>
      <c r="H28" s="48"/>
      <c r="I28" s="48"/>
      <c r="J28" s="48"/>
      <c r="K28" s="48"/>
      <c r="L28" s="357">
        <v>0.21</v>
      </c>
      <c r="M28" s="356"/>
      <c r="N28" s="356"/>
      <c r="O28" s="356"/>
      <c r="P28" s="48"/>
      <c r="Q28" s="48"/>
      <c r="R28" s="48"/>
      <c r="S28" s="48"/>
      <c r="T28" s="48"/>
      <c r="U28" s="48"/>
      <c r="V28" s="48"/>
      <c r="W28" s="355">
        <f>ROUND(BB51,0)</f>
        <v>0</v>
      </c>
      <c r="X28" s="356"/>
      <c r="Y28" s="356"/>
      <c r="Z28" s="356"/>
      <c r="AA28" s="356"/>
      <c r="AB28" s="356"/>
      <c r="AC28" s="356"/>
      <c r="AD28" s="356"/>
      <c r="AE28" s="356"/>
      <c r="AF28" s="48"/>
      <c r="AG28" s="48"/>
      <c r="AH28" s="48"/>
      <c r="AI28" s="48"/>
      <c r="AJ28" s="48"/>
      <c r="AK28" s="355">
        <v>0</v>
      </c>
      <c r="AL28" s="356"/>
      <c r="AM28" s="356"/>
      <c r="AN28" s="356"/>
      <c r="AO28" s="356"/>
      <c r="AP28" s="48"/>
      <c r="AQ28" s="50"/>
      <c r="BE28" s="359"/>
    </row>
    <row r="29" spans="2:71" s="2" customFormat="1" ht="14.4" hidden="1" customHeight="1" x14ac:dyDescent="0.3">
      <c r="B29" s="47"/>
      <c r="C29" s="48"/>
      <c r="D29" s="48"/>
      <c r="E29" s="48"/>
      <c r="F29" s="49" t="s">
        <v>52</v>
      </c>
      <c r="G29" s="48"/>
      <c r="H29" s="48"/>
      <c r="I29" s="48"/>
      <c r="J29" s="48"/>
      <c r="K29" s="48"/>
      <c r="L29" s="357">
        <v>0.15</v>
      </c>
      <c r="M29" s="356"/>
      <c r="N29" s="356"/>
      <c r="O29" s="356"/>
      <c r="P29" s="48"/>
      <c r="Q29" s="48"/>
      <c r="R29" s="48"/>
      <c r="S29" s="48"/>
      <c r="T29" s="48"/>
      <c r="U29" s="48"/>
      <c r="V29" s="48"/>
      <c r="W29" s="355">
        <f>ROUND(BC51,0)</f>
        <v>0</v>
      </c>
      <c r="X29" s="356"/>
      <c r="Y29" s="356"/>
      <c r="Z29" s="356"/>
      <c r="AA29" s="356"/>
      <c r="AB29" s="356"/>
      <c r="AC29" s="356"/>
      <c r="AD29" s="356"/>
      <c r="AE29" s="356"/>
      <c r="AF29" s="48"/>
      <c r="AG29" s="48"/>
      <c r="AH29" s="48"/>
      <c r="AI29" s="48"/>
      <c r="AJ29" s="48"/>
      <c r="AK29" s="355">
        <v>0</v>
      </c>
      <c r="AL29" s="356"/>
      <c r="AM29" s="356"/>
      <c r="AN29" s="356"/>
      <c r="AO29" s="356"/>
      <c r="AP29" s="48"/>
      <c r="AQ29" s="50"/>
      <c r="BE29" s="359"/>
    </row>
    <row r="30" spans="2:71" s="2" customFormat="1" ht="14.4" hidden="1" customHeight="1" x14ac:dyDescent="0.3">
      <c r="B30" s="47"/>
      <c r="C30" s="48"/>
      <c r="D30" s="48"/>
      <c r="E30" s="48"/>
      <c r="F30" s="49" t="s">
        <v>53</v>
      </c>
      <c r="G30" s="48"/>
      <c r="H30" s="48"/>
      <c r="I30" s="48"/>
      <c r="J30" s="48"/>
      <c r="K30" s="48"/>
      <c r="L30" s="357">
        <v>0</v>
      </c>
      <c r="M30" s="356"/>
      <c r="N30" s="356"/>
      <c r="O30" s="356"/>
      <c r="P30" s="48"/>
      <c r="Q30" s="48"/>
      <c r="R30" s="48"/>
      <c r="S30" s="48"/>
      <c r="T30" s="48"/>
      <c r="U30" s="48"/>
      <c r="V30" s="48"/>
      <c r="W30" s="355">
        <f>ROUND(BD51,0)</f>
        <v>0</v>
      </c>
      <c r="X30" s="356"/>
      <c r="Y30" s="356"/>
      <c r="Z30" s="356"/>
      <c r="AA30" s="356"/>
      <c r="AB30" s="356"/>
      <c r="AC30" s="356"/>
      <c r="AD30" s="356"/>
      <c r="AE30" s="356"/>
      <c r="AF30" s="48"/>
      <c r="AG30" s="48"/>
      <c r="AH30" s="48"/>
      <c r="AI30" s="48"/>
      <c r="AJ30" s="48"/>
      <c r="AK30" s="355">
        <v>0</v>
      </c>
      <c r="AL30" s="356"/>
      <c r="AM30" s="356"/>
      <c r="AN30" s="356"/>
      <c r="AO30" s="356"/>
      <c r="AP30" s="48"/>
      <c r="AQ30" s="50"/>
      <c r="BE30" s="359"/>
    </row>
    <row r="31" spans="2:71" s="1" customFormat="1" ht="6.9" customHeight="1" x14ac:dyDescent="0.3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59"/>
    </row>
    <row r="32" spans="2:71" s="1" customFormat="1" ht="25.95" customHeight="1" x14ac:dyDescent="0.3">
      <c r="B32" s="41"/>
      <c r="C32" s="51"/>
      <c r="D32" s="52" t="s">
        <v>54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55</v>
      </c>
      <c r="U32" s="53"/>
      <c r="V32" s="53"/>
      <c r="W32" s="53"/>
      <c r="X32" s="367" t="s">
        <v>56</v>
      </c>
      <c r="Y32" s="368"/>
      <c r="Z32" s="368"/>
      <c r="AA32" s="368"/>
      <c r="AB32" s="368"/>
      <c r="AC32" s="53"/>
      <c r="AD32" s="53"/>
      <c r="AE32" s="53"/>
      <c r="AF32" s="53"/>
      <c r="AG32" s="53"/>
      <c r="AH32" s="53"/>
      <c r="AI32" s="53"/>
      <c r="AJ32" s="53"/>
      <c r="AK32" s="369">
        <f>SUM(AK23:AK30)</f>
        <v>0</v>
      </c>
      <c r="AL32" s="368"/>
      <c r="AM32" s="368"/>
      <c r="AN32" s="368"/>
      <c r="AO32" s="370"/>
      <c r="AP32" s="51"/>
      <c r="AQ32" s="55"/>
      <c r="BE32" s="359"/>
    </row>
    <row r="33" spans="2:56" s="1" customFormat="1" ht="6.9" customHeight="1" x14ac:dyDescent="0.3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56" s="1" customFormat="1" ht="6.9" customHeight="1" x14ac:dyDescent="0.3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56" s="1" customFormat="1" ht="6.9" customHeight="1" x14ac:dyDescent="0.3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56" s="1" customFormat="1" ht="36.9" customHeight="1" x14ac:dyDescent="0.3">
      <c r="B39" s="41"/>
      <c r="C39" s="62" t="s">
        <v>57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56" s="1" customFormat="1" ht="6.9" customHeight="1" x14ac:dyDescent="0.3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56" s="3" customFormat="1" ht="14.4" customHeight="1" x14ac:dyDescent="0.3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16_H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56" s="4" customFormat="1" ht="36.9" customHeight="1" x14ac:dyDescent="0.3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45" t="str">
        <f>K6</f>
        <v>Revitalizace hřbitova ve Viganticích</v>
      </c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70"/>
      <c r="AQ42" s="70"/>
      <c r="AR42" s="71"/>
    </row>
    <row r="43" spans="2:56" s="1" customFormat="1" ht="6.9" customHeight="1" x14ac:dyDescent="0.3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56" s="1" customFormat="1" ht="13.2" x14ac:dyDescent="0.3">
      <c r="B44" s="41"/>
      <c r="C44" s="65" t="s">
        <v>26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 xml:space="preserve"> 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28</v>
      </c>
      <c r="AJ44" s="63"/>
      <c r="AK44" s="63"/>
      <c r="AL44" s="63"/>
      <c r="AM44" s="347" t="str">
        <f>IF(AN8= "","",AN8)</f>
        <v>19.12.2016</v>
      </c>
      <c r="AN44" s="347"/>
      <c r="AO44" s="63"/>
      <c r="AP44" s="63"/>
      <c r="AQ44" s="63"/>
      <c r="AR44" s="61"/>
    </row>
    <row r="45" spans="2:56" s="1" customFormat="1" ht="6.9" customHeight="1" x14ac:dyDescent="0.3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2" x14ac:dyDescent="0.3">
      <c r="B46" s="41"/>
      <c r="C46" s="65" t="s">
        <v>33</v>
      </c>
      <c r="D46" s="63"/>
      <c r="E46" s="63"/>
      <c r="F46" s="63"/>
      <c r="G46" s="63"/>
      <c r="H46" s="63"/>
      <c r="I46" s="63"/>
      <c r="J46" s="63"/>
      <c r="K46" s="63"/>
      <c r="L46" s="66" t="str">
        <f>IF(E11= "","",E11)</f>
        <v>Město Rožnov pod Radhoštěm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39</v>
      </c>
      <c r="AJ46" s="63"/>
      <c r="AK46" s="63"/>
      <c r="AL46" s="63"/>
      <c r="AM46" s="348" t="str">
        <f>IF(E17="","",E17)</f>
        <v>Ing. Zdeněk Strnadel</v>
      </c>
      <c r="AN46" s="348"/>
      <c r="AO46" s="348"/>
      <c r="AP46" s="348"/>
      <c r="AQ46" s="63"/>
      <c r="AR46" s="61"/>
      <c r="AS46" s="349" t="s">
        <v>58</v>
      </c>
      <c r="AT46" s="350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2" x14ac:dyDescent="0.3">
      <c r="B47" s="41"/>
      <c r="C47" s="65" t="s">
        <v>37</v>
      </c>
      <c r="D47" s="63"/>
      <c r="E47" s="63"/>
      <c r="F47" s="63"/>
      <c r="G47" s="63"/>
      <c r="H47" s="63"/>
      <c r="I47" s="63"/>
      <c r="J47" s="63"/>
      <c r="K47" s="63"/>
      <c r="L47" s="66" t="str">
        <f>IF(E14= 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1"/>
      <c r="AT47" s="352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5" customHeight="1" x14ac:dyDescent="0.3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53"/>
      <c r="AT48" s="354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1:91" s="1" customFormat="1" ht="29.25" customHeight="1" x14ac:dyDescent="0.3">
      <c r="B49" s="41"/>
      <c r="C49" s="363" t="s">
        <v>59</v>
      </c>
      <c r="D49" s="364"/>
      <c r="E49" s="364"/>
      <c r="F49" s="364"/>
      <c r="G49" s="364"/>
      <c r="H49" s="79"/>
      <c r="I49" s="365" t="s">
        <v>60</v>
      </c>
      <c r="J49" s="364"/>
      <c r="K49" s="364"/>
      <c r="L49" s="364"/>
      <c r="M49" s="364"/>
      <c r="N49" s="364"/>
      <c r="O49" s="364"/>
      <c r="P49" s="364"/>
      <c r="Q49" s="364"/>
      <c r="R49" s="364"/>
      <c r="S49" s="364"/>
      <c r="T49" s="364"/>
      <c r="U49" s="364"/>
      <c r="V49" s="364"/>
      <c r="W49" s="364"/>
      <c r="X49" s="364"/>
      <c r="Y49" s="364"/>
      <c r="Z49" s="364"/>
      <c r="AA49" s="364"/>
      <c r="AB49" s="364"/>
      <c r="AC49" s="364"/>
      <c r="AD49" s="364"/>
      <c r="AE49" s="364"/>
      <c r="AF49" s="364"/>
      <c r="AG49" s="366" t="s">
        <v>61</v>
      </c>
      <c r="AH49" s="364"/>
      <c r="AI49" s="364"/>
      <c r="AJ49" s="364"/>
      <c r="AK49" s="364"/>
      <c r="AL49" s="364"/>
      <c r="AM49" s="364"/>
      <c r="AN49" s="365" t="s">
        <v>62</v>
      </c>
      <c r="AO49" s="364"/>
      <c r="AP49" s="364"/>
      <c r="AQ49" s="80" t="s">
        <v>63</v>
      </c>
      <c r="AR49" s="61"/>
      <c r="AS49" s="81" t="s">
        <v>64</v>
      </c>
      <c r="AT49" s="82" t="s">
        <v>65</v>
      </c>
      <c r="AU49" s="82" t="s">
        <v>66</v>
      </c>
      <c r="AV49" s="82" t="s">
        <v>67</v>
      </c>
      <c r="AW49" s="82" t="s">
        <v>68</v>
      </c>
      <c r="AX49" s="82" t="s">
        <v>69</v>
      </c>
      <c r="AY49" s="82" t="s">
        <v>70</v>
      </c>
      <c r="AZ49" s="82" t="s">
        <v>71</v>
      </c>
      <c r="BA49" s="82" t="s">
        <v>72</v>
      </c>
      <c r="BB49" s="82" t="s">
        <v>73</v>
      </c>
      <c r="BC49" s="82" t="s">
        <v>74</v>
      </c>
      <c r="BD49" s="83" t="s">
        <v>75</v>
      </c>
    </row>
    <row r="50" spans="1:91" s="1" customFormat="1" ht="10.95" customHeight="1" x14ac:dyDescent="0.3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1:91" s="4" customFormat="1" ht="32.4" customHeight="1" x14ac:dyDescent="0.3">
      <c r="B51" s="68"/>
      <c r="C51" s="87" t="s">
        <v>76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40">
        <f>ROUND(SUM(AG52:AG53),0)</f>
        <v>0</v>
      </c>
      <c r="AH51" s="340"/>
      <c r="AI51" s="340"/>
      <c r="AJ51" s="340"/>
      <c r="AK51" s="340"/>
      <c r="AL51" s="340"/>
      <c r="AM51" s="340"/>
      <c r="AN51" s="341">
        <f>SUM(AG51,AT51)</f>
        <v>0</v>
      </c>
      <c r="AO51" s="341"/>
      <c r="AP51" s="341"/>
      <c r="AQ51" s="89" t="s">
        <v>24</v>
      </c>
      <c r="AR51" s="71"/>
      <c r="AS51" s="90">
        <f>ROUND(SUM(AS52:AS53),0)</f>
        <v>0</v>
      </c>
      <c r="AT51" s="91">
        <f>ROUND(SUM(AV51:AW51),0)</f>
        <v>0</v>
      </c>
      <c r="AU51" s="92">
        <f>ROUND(SUM(AU52:AU53),5)</f>
        <v>0</v>
      </c>
      <c r="AV51" s="91">
        <f>ROUND(AZ51*L26,0)</f>
        <v>0</v>
      </c>
      <c r="AW51" s="91">
        <f>ROUND(BA51*L27,0)</f>
        <v>0</v>
      </c>
      <c r="AX51" s="91">
        <f>ROUND(BB51*L26,0)</f>
        <v>0</v>
      </c>
      <c r="AY51" s="91">
        <f>ROUND(BC51*L27,0)</f>
        <v>0</v>
      </c>
      <c r="AZ51" s="91">
        <f>ROUND(SUM(AZ52:AZ53),0)</f>
        <v>0</v>
      </c>
      <c r="BA51" s="91">
        <f>ROUND(SUM(BA52:BA53),0)</f>
        <v>0</v>
      </c>
      <c r="BB51" s="91">
        <f>ROUND(SUM(BB52:BB53),0)</f>
        <v>0</v>
      </c>
      <c r="BC51" s="91">
        <f>ROUND(SUM(BC52:BC53),0)</f>
        <v>0</v>
      </c>
      <c r="BD51" s="93">
        <f>ROUND(SUM(BD52:BD53),0)</f>
        <v>0</v>
      </c>
      <c r="BS51" s="94" t="s">
        <v>77</v>
      </c>
      <c r="BT51" s="94" t="s">
        <v>78</v>
      </c>
      <c r="BU51" s="95" t="s">
        <v>79</v>
      </c>
      <c r="BV51" s="94" t="s">
        <v>80</v>
      </c>
      <c r="BW51" s="94" t="s">
        <v>7</v>
      </c>
      <c r="BX51" s="94" t="s">
        <v>81</v>
      </c>
      <c r="CL51" s="94" t="s">
        <v>22</v>
      </c>
    </row>
    <row r="52" spans="1:91" s="5" customFormat="1" ht="22.5" customHeight="1" x14ac:dyDescent="0.3">
      <c r="A52" s="96" t="s">
        <v>82</v>
      </c>
      <c r="B52" s="97"/>
      <c r="C52" s="98"/>
      <c r="D52" s="362" t="s">
        <v>83</v>
      </c>
      <c r="E52" s="362"/>
      <c r="F52" s="362"/>
      <c r="G52" s="362"/>
      <c r="H52" s="362"/>
      <c r="I52" s="99"/>
      <c r="J52" s="362" t="s">
        <v>84</v>
      </c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43">
        <f>'01 - Stavební část'!J27</f>
        <v>0</v>
      </c>
      <c r="AH52" s="344"/>
      <c r="AI52" s="344"/>
      <c r="AJ52" s="344"/>
      <c r="AK52" s="344"/>
      <c r="AL52" s="344"/>
      <c r="AM52" s="344"/>
      <c r="AN52" s="343">
        <f>SUM(AG52,AT52)</f>
        <v>0</v>
      </c>
      <c r="AO52" s="344"/>
      <c r="AP52" s="344"/>
      <c r="AQ52" s="100" t="s">
        <v>85</v>
      </c>
      <c r="AR52" s="101"/>
      <c r="AS52" s="102">
        <v>0</v>
      </c>
      <c r="AT52" s="103">
        <f>ROUND(SUM(AV52:AW52),0)</f>
        <v>0</v>
      </c>
      <c r="AU52" s="104">
        <f>'01 - Stavební část'!P95</f>
        <v>0</v>
      </c>
      <c r="AV52" s="103">
        <f>'01 - Stavební část'!J30</f>
        <v>0</v>
      </c>
      <c r="AW52" s="103">
        <f>'01 - Stavební část'!J31</f>
        <v>0</v>
      </c>
      <c r="AX52" s="103">
        <f>'01 - Stavební část'!J32</f>
        <v>0</v>
      </c>
      <c r="AY52" s="103">
        <f>'01 - Stavební část'!J33</f>
        <v>0</v>
      </c>
      <c r="AZ52" s="103">
        <f>'01 - Stavební část'!F30</f>
        <v>0</v>
      </c>
      <c r="BA52" s="103">
        <f>'01 - Stavební část'!F31</f>
        <v>0</v>
      </c>
      <c r="BB52" s="103">
        <f>'01 - Stavební část'!F32</f>
        <v>0</v>
      </c>
      <c r="BC52" s="103">
        <f>'01 - Stavební část'!F33</f>
        <v>0</v>
      </c>
      <c r="BD52" s="105">
        <f>'01 - Stavební část'!F34</f>
        <v>0</v>
      </c>
      <c r="BT52" s="106" t="s">
        <v>25</v>
      </c>
      <c r="BV52" s="106" t="s">
        <v>80</v>
      </c>
      <c r="BW52" s="106" t="s">
        <v>86</v>
      </c>
      <c r="BX52" s="106" t="s">
        <v>7</v>
      </c>
      <c r="CL52" s="106" t="s">
        <v>22</v>
      </c>
      <c r="CM52" s="106" t="s">
        <v>87</v>
      </c>
    </row>
    <row r="53" spans="1:91" s="5" customFormat="1" ht="22.5" customHeight="1" x14ac:dyDescent="0.3">
      <c r="A53" s="96" t="s">
        <v>82</v>
      </c>
      <c r="B53" s="97"/>
      <c r="C53" s="98"/>
      <c r="D53" s="362" t="s">
        <v>88</v>
      </c>
      <c r="E53" s="362"/>
      <c r="F53" s="362"/>
      <c r="G53" s="362"/>
      <c r="H53" s="362"/>
      <c r="I53" s="99"/>
      <c r="J53" s="362" t="s">
        <v>89</v>
      </c>
      <c r="K53" s="362"/>
      <c r="L53" s="362"/>
      <c r="M53" s="362"/>
      <c r="N53" s="362"/>
      <c r="O53" s="362"/>
      <c r="P53" s="362"/>
      <c r="Q53" s="362"/>
      <c r="R53" s="362"/>
      <c r="S53" s="362"/>
      <c r="T53" s="362"/>
      <c r="U53" s="362"/>
      <c r="V53" s="362"/>
      <c r="W53" s="362"/>
      <c r="X53" s="362"/>
      <c r="Y53" s="362"/>
      <c r="Z53" s="362"/>
      <c r="AA53" s="362"/>
      <c r="AB53" s="362"/>
      <c r="AC53" s="362"/>
      <c r="AD53" s="362"/>
      <c r="AE53" s="362"/>
      <c r="AF53" s="362"/>
      <c r="AG53" s="343">
        <f>'02 - Veřejné osvětlení'!J27</f>
        <v>0</v>
      </c>
      <c r="AH53" s="344"/>
      <c r="AI53" s="344"/>
      <c r="AJ53" s="344"/>
      <c r="AK53" s="344"/>
      <c r="AL53" s="344"/>
      <c r="AM53" s="344"/>
      <c r="AN53" s="343">
        <f>SUM(AG53,AT53)</f>
        <v>0</v>
      </c>
      <c r="AO53" s="344"/>
      <c r="AP53" s="344"/>
      <c r="AQ53" s="100" t="s">
        <v>85</v>
      </c>
      <c r="AR53" s="101"/>
      <c r="AS53" s="107">
        <v>0</v>
      </c>
      <c r="AT53" s="108">
        <f>ROUND(SUM(AV53:AW53),0)</f>
        <v>0</v>
      </c>
      <c r="AU53" s="109">
        <f>'02 - Veřejné osvětlení'!P89</f>
        <v>0</v>
      </c>
      <c r="AV53" s="108">
        <f>'02 - Veřejné osvětlení'!J30</f>
        <v>0</v>
      </c>
      <c r="AW53" s="108">
        <f>'02 - Veřejné osvětlení'!J31</f>
        <v>0</v>
      </c>
      <c r="AX53" s="108">
        <f>'02 - Veřejné osvětlení'!J32</f>
        <v>0</v>
      </c>
      <c r="AY53" s="108">
        <f>'02 - Veřejné osvětlení'!J33</f>
        <v>0</v>
      </c>
      <c r="AZ53" s="108">
        <f>'02 - Veřejné osvětlení'!F30</f>
        <v>0</v>
      </c>
      <c r="BA53" s="108">
        <f>'02 - Veřejné osvětlení'!F31</f>
        <v>0</v>
      </c>
      <c r="BB53" s="108">
        <f>'02 - Veřejné osvětlení'!F32</f>
        <v>0</v>
      </c>
      <c r="BC53" s="108">
        <f>'02 - Veřejné osvětlení'!F33</f>
        <v>0</v>
      </c>
      <c r="BD53" s="110">
        <f>'02 - Veřejné osvětlení'!F34</f>
        <v>0</v>
      </c>
      <c r="BT53" s="106" t="s">
        <v>25</v>
      </c>
      <c r="BV53" s="106" t="s">
        <v>80</v>
      </c>
      <c r="BW53" s="106" t="s">
        <v>90</v>
      </c>
      <c r="BX53" s="106" t="s">
        <v>7</v>
      </c>
      <c r="CL53" s="106" t="s">
        <v>91</v>
      </c>
      <c r="CM53" s="106" t="s">
        <v>87</v>
      </c>
    </row>
    <row r="54" spans="1:91" s="1" customFormat="1" ht="30" customHeight="1" x14ac:dyDescent="0.3">
      <c r="B54" s="41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1"/>
    </row>
    <row r="55" spans="1:91" s="1" customFormat="1" ht="6.9" customHeight="1" x14ac:dyDescent="0.3">
      <c r="B55" s="56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61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01 - Stavební část'!C2" display="/"/>
    <hyperlink ref="A53" location="'02 - Veřejné osvětlení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1"/>
  <sheetViews>
    <sheetView showGridLines="0" workbookViewId="0">
      <pane ySplit="1" topLeftCell="A2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20"/>
      <c r="B1" s="112"/>
      <c r="C1" s="112"/>
      <c r="D1" s="113" t="s">
        <v>1</v>
      </c>
      <c r="E1" s="112"/>
      <c r="F1" s="114" t="s">
        <v>92</v>
      </c>
      <c r="G1" s="381" t="s">
        <v>93</v>
      </c>
      <c r="H1" s="381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 x14ac:dyDescent="0.3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3" t="s">
        <v>86</v>
      </c>
      <c r="AZ2" s="116" t="s">
        <v>97</v>
      </c>
      <c r="BA2" s="116" t="s">
        <v>24</v>
      </c>
      <c r="BB2" s="116" t="s">
        <v>24</v>
      </c>
      <c r="BC2" s="116" t="s">
        <v>98</v>
      </c>
      <c r="BD2" s="116" t="s">
        <v>87</v>
      </c>
    </row>
    <row r="3" spans="1:70" ht="6.9" customHeight="1" x14ac:dyDescent="0.3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87</v>
      </c>
      <c r="AZ3" s="116" t="s">
        <v>99</v>
      </c>
      <c r="BA3" s="116" t="s">
        <v>24</v>
      </c>
      <c r="BB3" s="116" t="s">
        <v>24</v>
      </c>
      <c r="BC3" s="116" t="s">
        <v>100</v>
      </c>
      <c r="BD3" s="116" t="s">
        <v>87</v>
      </c>
    </row>
    <row r="4" spans="1:70" ht="36.9" customHeight="1" x14ac:dyDescent="0.3">
      <c r="B4" s="27"/>
      <c r="C4" s="28"/>
      <c r="D4" s="29" t="s">
        <v>101</v>
      </c>
      <c r="E4" s="28"/>
      <c r="F4" s="28"/>
      <c r="G4" s="28"/>
      <c r="H4" s="28"/>
      <c r="I4" s="118"/>
      <c r="J4" s="28"/>
      <c r="K4" s="30"/>
      <c r="M4" s="31" t="s">
        <v>12</v>
      </c>
      <c r="AT4" s="23" t="s">
        <v>6</v>
      </c>
      <c r="AZ4" s="116" t="s">
        <v>102</v>
      </c>
      <c r="BA4" s="116" t="s">
        <v>24</v>
      </c>
      <c r="BB4" s="116" t="s">
        <v>24</v>
      </c>
      <c r="BC4" s="116" t="s">
        <v>25</v>
      </c>
      <c r="BD4" s="116" t="s">
        <v>87</v>
      </c>
    </row>
    <row r="5" spans="1:70" ht="6.9" customHeight="1" x14ac:dyDescent="0.3">
      <c r="B5" s="27"/>
      <c r="C5" s="28"/>
      <c r="D5" s="28"/>
      <c r="E5" s="28"/>
      <c r="F5" s="28"/>
      <c r="G5" s="28"/>
      <c r="H5" s="28"/>
      <c r="I5" s="118"/>
      <c r="J5" s="28"/>
      <c r="K5" s="30"/>
      <c r="AZ5" s="116" t="s">
        <v>103</v>
      </c>
      <c r="BA5" s="116" t="s">
        <v>24</v>
      </c>
      <c r="BB5" s="116" t="s">
        <v>24</v>
      </c>
      <c r="BC5" s="116" t="s">
        <v>104</v>
      </c>
      <c r="BD5" s="116" t="s">
        <v>87</v>
      </c>
    </row>
    <row r="6" spans="1:70" ht="13.2" x14ac:dyDescent="0.3">
      <c r="B6" s="27"/>
      <c r="C6" s="28"/>
      <c r="D6" s="36" t="s">
        <v>18</v>
      </c>
      <c r="E6" s="28"/>
      <c r="F6" s="28"/>
      <c r="G6" s="28"/>
      <c r="H6" s="28"/>
      <c r="I6" s="118"/>
      <c r="J6" s="28"/>
      <c r="K6" s="30"/>
      <c r="AZ6" s="116" t="s">
        <v>105</v>
      </c>
      <c r="BA6" s="116" t="s">
        <v>24</v>
      </c>
      <c r="BB6" s="116" t="s">
        <v>24</v>
      </c>
      <c r="BC6" s="116" t="s">
        <v>87</v>
      </c>
      <c r="BD6" s="116" t="s">
        <v>87</v>
      </c>
    </row>
    <row r="7" spans="1:70" ht="22.5" customHeight="1" x14ac:dyDescent="0.3">
      <c r="B7" s="27"/>
      <c r="C7" s="28"/>
      <c r="D7" s="28"/>
      <c r="E7" s="382" t="str">
        <f>'Rekapitulace stavby'!K6</f>
        <v>Revitalizace hřbitova ve Viganticích</v>
      </c>
      <c r="F7" s="383"/>
      <c r="G7" s="383"/>
      <c r="H7" s="383"/>
      <c r="I7" s="118"/>
      <c r="J7" s="28"/>
      <c r="K7" s="30"/>
      <c r="AZ7" s="116" t="s">
        <v>106</v>
      </c>
      <c r="BA7" s="116" t="s">
        <v>24</v>
      </c>
      <c r="BB7" s="116" t="s">
        <v>24</v>
      </c>
      <c r="BC7" s="116" t="s">
        <v>107</v>
      </c>
      <c r="BD7" s="116" t="s">
        <v>87</v>
      </c>
    </row>
    <row r="8" spans="1:70" s="1" customFormat="1" ht="13.2" x14ac:dyDescent="0.3">
      <c r="B8" s="41"/>
      <c r="C8" s="42"/>
      <c r="D8" s="36" t="s">
        <v>108</v>
      </c>
      <c r="E8" s="42"/>
      <c r="F8" s="42"/>
      <c r="G8" s="42"/>
      <c r="H8" s="42"/>
      <c r="I8" s="119"/>
      <c r="J8" s="42"/>
      <c r="K8" s="45"/>
      <c r="AZ8" s="116" t="s">
        <v>109</v>
      </c>
      <c r="BA8" s="116" t="s">
        <v>24</v>
      </c>
      <c r="BB8" s="116" t="s">
        <v>24</v>
      </c>
      <c r="BC8" s="116" t="s">
        <v>110</v>
      </c>
      <c r="BD8" s="116" t="s">
        <v>87</v>
      </c>
    </row>
    <row r="9" spans="1:70" s="1" customFormat="1" ht="36.9" customHeight="1" x14ac:dyDescent="0.3">
      <c r="B9" s="41"/>
      <c r="C9" s="42"/>
      <c r="D9" s="42"/>
      <c r="E9" s="384" t="s">
        <v>111</v>
      </c>
      <c r="F9" s="385"/>
      <c r="G9" s="385"/>
      <c r="H9" s="385"/>
      <c r="I9" s="119"/>
      <c r="J9" s="42"/>
      <c r="K9" s="45"/>
      <c r="AZ9" s="116" t="s">
        <v>112</v>
      </c>
      <c r="BA9" s="116" t="s">
        <v>24</v>
      </c>
      <c r="BB9" s="116" t="s">
        <v>24</v>
      </c>
      <c r="BC9" s="116" t="s">
        <v>113</v>
      </c>
      <c r="BD9" s="116" t="s">
        <v>87</v>
      </c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9"/>
      <c r="J10" s="42"/>
      <c r="K10" s="45"/>
      <c r="AZ10" s="116" t="s">
        <v>114</v>
      </c>
      <c r="BA10" s="116" t="s">
        <v>24</v>
      </c>
      <c r="BB10" s="116" t="s">
        <v>24</v>
      </c>
      <c r="BC10" s="116" t="s">
        <v>115</v>
      </c>
      <c r="BD10" s="116" t="s">
        <v>87</v>
      </c>
    </row>
    <row r="11" spans="1:70" s="1" customFormat="1" ht="14.4" customHeight="1" x14ac:dyDescent="0.3">
      <c r="B11" s="41"/>
      <c r="C11" s="42"/>
      <c r="D11" s="36" t="s">
        <v>21</v>
      </c>
      <c r="E11" s="42"/>
      <c r="F11" s="34" t="s">
        <v>22</v>
      </c>
      <c r="G11" s="42"/>
      <c r="H11" s="42"/>
      <c r="I11" s="120" t="s">
        <v>23</v>
      </c>
      <c r="J11" s="34" t="s">
        <v>24</v>
      </c>
      <c r="K11" s="45"/>
      <c r="AZ11" s="116" t="s">
        <v>116</v>
      </c>
      <c r="BA11" s="116" t="s">
        <v>24</v>
      </c>
      <c r="BB11" s="116" t="s">
        <v>24</v>
      </c>
      <c r="BC11" s="116" t="s">
        <v>117</v>
      </c>
      <c r="BD11" s="116" t="s">
        <v>87</v>
      </c>
    </row>
    <row r="12" spans="1:70" s="1" customFormat="1" ht="14.4" customHeight="1" x14ac:dyDescent="0.3">
      <c r="B12" s="41"/>
      <c r="C12" s="42"/>
      <c r="D12" s="36" t="s">
        <v>26</v>
      </c>
      <c r="E12" s="42"/>
      <c r="F12" s="34" t="s">
        <v>27</v>
      </c>
      <c r="G12" s="42"/>
      <c r="H12" s="42"/>
      <c r="I12" s="120" t="s">
        <v>28</v>
      </c>
      <c r="J12" s="121" t="str">
        <f>'Rekapitulace stavby'!AN8</f>
        <v>19.12.2016</v>
      </c>
      <c r="K12" s="45"/>
      <c r="AZ12" s="116" t="s">
        <v>118</v>
      </c>
      <c r="BA12" s="116" t="s">
        <v>24</v>
      </c>
      <c r="BB12" s="116" t="s">
        <v>24</v>
      </c>
      <c r="BC12" s="116" t="s">
        <v>119</v>
      </c>
      <c r="BD12" s="116" t="s">
        <v>87</v>
      </c>
    </row>
    <row r="13" spans="1:70" s="1" customFormat="1" ht="21.75" customHeight="1" x14ac:dyDescent="0.3">
      <c r="B13" s="41"/>
      <c r="C13" s="42"/>
      <c r="D13" s="33" t="s">
        <v>31</v>
      </c>
      <c r="E13" s="42"/>
      <c r="F13" s="38" t="s">
        <v>32</v>
      </c>
      <c r="G13" s="42"/>
      <c r="H13" s="42"/>
      <c r="I13" s="119"/>
      <c r="J13" s="42"/>
      <c r="K13" s="45"/>
      <c r="AZ13" s="116" t="s">
        <v>120</v>
      </c>
      <c r="BA13" s="116" t="s">
        <v>24</v>
      </c>
      <c r="BB13" s="116" t="s">
        <v>24</v>
      </c>
      <c r="BC13" s="116" t="s">
        <v>121</v>
      </c>
      <c r="BD13" s="116" t="s">
        <v>87</v>
      </c>
    </row>
    <row r="14" spans="1:70" s="1" customFormat="1" ht="14.4" customHeight="1" x14ac:dyDescent="0.3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">
        <v>24</v>
      </c>
      <c r="K14" s="45"/>
    </row>
    <row r="15" spans="1:70" s="1" customFormat="1" ht="18" customHeight="1" x14ac:dyDescent="0.3">
      <c r="B15" s="41"/>
      <c r="C15" s="42"/>
      <c r="D15" s="42"/>
      <c r="E15" s="34" t="s">
        <v>35</v>
      </c>
      <c r="F15" s="42"/>
      <c r="G15" s="42"/>
      <c r="H15" s="42"/>
      <c r="I15" s="120" t="s">
        <v>36</v>
      </c>
      <c r="J15" s="34" t="s">
        <v>24</v>
      </c>
      <c r="K15" s="45"/>
    </row>
    <row r="16" spans="1:70" s="1" customFormat="1" ht="6.9" customHeight="1" x14ac:dyDescent="0.3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" customHeight="1" x14ac:dyDescent="0.3">
      <c r="B17" s="41"/>
      <c r="C17" s="42"/>
      <c r="D17" s="36" t="s">
        <v>37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36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" customHeight="1" x14ac:dyDescent="0.3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" customHeight="1" x14ac:dyDescent="0.3">
      <c r="B20" s="41"/>
      <c r="C20" s="42"/>
      <c r="D20" s="36" t="s">
        <v>39</v>
      </c>
      <c r="E20" s="42"/>
      <c r="F20" s="42"/>
      <c r="G20" s="42"/>
      <c r="H20" s="42"/>
      <c r="I20" s="120" t="s">
        <v>34</v>
      </c>
      <c r="J20" s="34" t="s">
        <v>24</v>
      </c>
      <c r="K20" s="45"/>
    </row>
    <row r="21" spans="2:11" s="1" customFormat="1" ht="18" customHeight="1" x14ac:dyDescent="0.3">
      <c r="B21" s="41"/>
      <c r="C21" s="42"/>
      <c r="D21" s="42"/>
      <c r="E21" s="34" t="s">
        <v>40</v>
      </c>
      <c r="F21" s="42"/>
      <c r="G21" s="42"/>
      <c r="H21" s="42"/>
      <c r="I21" s="120" t="s">
        <v>36</v>
      </c>
      <c r="J21" s="34" t="s">
        <v>24</v>
      </c>
      <c r="K21" s="45"/>
    </row>
    <row r="22" spans="2:11" s="1" customFormat="1" ht="6.9" customHeight="1" x14ac:dyDescent="0.3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" customHeight="1" x14ac:dyDescent="0.3">
      <c r="B23" s="41"/>
      <c r="C23" s="42"/>
      <c r="D23" s="36" t="s">
        <v>42</v>
      </c>
      <c r="E23" s="42"/>
      <c r="F23" s="42"/>
      <c r="G23" s="42"/>
      <c r="H23" s="42"/>
      <c r="I23" s="119"/>
      <c r="J23" s="42"/>
      <c r="K23" s="45"/>
    </row>
    <row r="24" spans="2:11" s="6" customFormat="1" ht="22.5" customHeight="1" x14ac:dyDescent="0.3">
      <c r="B24" s="122"/>
      <c r="C24" s="123"/>
      <c r="D24" s="123"/>
      <c r="E24" s="374" t="s">
        <v>24</v>
      </c>
      <c r="F24" s="374"/>
      <c r="G24" s="374"/>
      <c r="H24" s="374"/>
      <c r="I24" s="124"/>
      <c r="J24" s="123"/>
      <c r="K24" s="125"/>
    </row>
    <row r="25" spans="2:11" s="1" customFormat="1" ht="6.9" customHeight="1" x14ac:dyDescent="0.3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" customHeight="1" x14ac:dyDescent="0.3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 x14ac:dyDescent="0.3">
      <c r="B27" s="41"/>
      <c r="C27" s="42"/>
      <c r="D27" s="128" t="s">
        <v>44</v>
      </c>
      <c r="E27" s="42"/>
      <c r="F27" s="42"/>
      <c r="G27" s="42"/>
      <c r="H27" s="42"/>
      <c r="I27" s="119"/>
      <c r="J27" s="129">
        <f>ROUND(J95,0)</f>
        <v>0</v>
      </c>
      <c r="K27" s="45"/>
    </row>
    <row r="28" spans="2:11" s="1" customFormat="1" ht="6.9" customHeight="1" x14ac:dyDescent="0.3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" customHeight="1" x14ac:dyDescent="0.3">
      <c r="B29" s="41"/>
      <c r="C29" s="42"/>
      <c r="D29" s="42"/>
      <c r="E29" s="42"/>
      <c r="F29" s="46" t="s">
        <v>46</v>
      </c>
      <c r="G29" s="42"/>
      <c r="H29" s="42"/>
      <c r="I29" s="130" t="s">
        <v>45</v>
      </c>
      <c r="J29" s="46" t="s">
        <v>47</v>
      </c>
      <c r="K29" s="45"/>
    </row>
    <row r="30" spans="2:11" s="1" customFormat="1" ht="14.4" customHeight="1" x14ac:dyDescent="0.3">
      <c r="B30" s="41"/>
      <c r="C30" s="42"/>
      <c r="D30" s="49" t="s">
        <v>48</v>
      </c>
      <c r="E30" s="49" t="s">
        <v>49</v>
      </c>
      <c r="F30" s="131">
        <f>ROUND(SUM(BE95:BE400), 0)</f>
        <v>0</v>
      </c>
      <c r="G30" s="42"/>
      <c r="H30" s="42"/>
      <c r="I30" s="132">
        <v>0.21</v>
      </c>
      <c r="J30" s="131">
        <f>ROUND(ROUND((SUM(BE95:BE400)), 0)*I30, 0)</f>
        <v>0</v>
      </c>
      <c r="K30" s="45"/>
    </row>
    <row r="31" spans="2:11" s="1" customFormat="1" ht="14.4" customHeight="1" x14ac:dyDescent="0.3">
      <c r="B31" s="41"/>
      <c r="C31" s="42"/>
      <c r="D31" s="42"/>
      <c r="E31" s="49" t="s">
        <v>50</v>
      </c>
      <c r="F31" s="131">
        <f>ROUND(SUM(BF95:BF400), 0)</f>
        <v>0</v>
      </c>
      <c r="G31" s="42"/>
      <c r="H31" s="42"/>
      <c r="I31" s="132">
        <v>0.15</v>
      </c>
      <c r="J31" s="131">
        <f>ROUND(ROUND((SUM(BF95:BF400)), 0)*I31, 0)</f>
        <v>0</v>
      </c>
      <c r="K31" s="45"/>
    </row>
    <row r="32" spans="2:11" s="1" customFormat="1" ht="14.4" hidden="1" customHeight="1" x14ac:dyDescent="0.3">
      <c r="B32" s="41"/>
      <c r="C32" s="42"/>
      <c r="D32" s="42"/>
      <c r="E32" s="49" t="s">
        <v>51</v>
      </c>
      <c r="F32" s="131">
        <f>ROUND(SUM(BG95:BG400), 0)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" hidden="1" customHeight="1" x14ac:dyDescent="0.3">
      <c r="B33" s="41"/>
      <c r="C33" s="42"/>
      <c r="D33" s="42"/>
      <c r="E33" s="49" t="s">
        <v>52</v>
      </c>
      <c r="F33" s="131">
        <f>ROUND(SUM(BH95:BH400), 0)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" hidden="1" customHeight="1" x14ac:dyDescent="0.3">
      <c r="B34" s="41"/>
      <c r="C34" s="42"/>
      <c r="D34" s="42"/>
      <c r="E34" s="49" t="s">
        <v>53</v>
      </c>
      <c r="F34" s="131">
        <f>ROUND(SUM(BI95:BI400), 0)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" customHeight="1" x14ac:dyDescent="0.3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 x14ac:dyDescent="0.3">
      <c r="B36" s="41"/>
      <c r="C36" s="133"/>
      <c r="D36" s="134" t="s">
        <v>54</v>
      </c>
      <c r="E36" s="79"/>
      <c r="F36" s="79"/>
      <c r="G36" s="135" t="s">
        <v>55</v>
      </c>
      <c r="H36" s="136" t="s">
        <v>56</v>
      </c>
      <c r="I36" s="137"/>
      <c r="J36" s="138">
        <f>SUM(J27:J34)</f>
        <v>0</v>
      </c>
      <c r="K36" s="139"/>
    </row>
    <row r="37" spans="2:11" s="1" customFormat="1" ht="14.4" customHeight="1" x14ac:dyDescent="0.3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" customHeight="1" x14ac:dyDescent="0.3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" customHeight="1" x14ac:dyDescent="0.3">
      <c r="B42" s="41"/>
      <c r="C42" s="29" t="s">
        <v>122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" customHeight="1" x14ac:dyDescent="0.3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" customHeight="1" x14ac:dyDescent="0.3">
      <c r="B44" s="41"/>
      <c r="C44" s="36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 x14ac:dyDescent="0.3">
      <c r="B45" s="41"/>
      <c r="C45" s="42"/>
      <c r="D45" s="42"/>
      <c r="E45" s="382" t="str">
        <f>E7</f>
        <v>Revitalizace hřbitova ve Viganticích</v>
      </c>
      <c r="F45" s="383"/>
      <c r="G45" s="383"/>
      <c r="H45" s="383"/>
      <c r="I45" s="119"/>
      <c r="J45" s="42"/>
      <c r="K45" s="45"/>
    </row>
    <row r="46" spans="2:11" s="1" customFormat="1" ht="14.4" customHeight="1" x14ac:dyDescent="0.3">
      <c r="B46" s="41"/>
      <c r="C46" s="36" t="s">
        <v>108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 x14ac:dyDescent="0.3">
      <c r="B47" s="41"/>
      <c r="C47" s="42"/>
      <c r="D47" s="42"/>
      <c r="E47" s="384" t="str">
        <f>E9</f>
        <v>01 - Stavební část</v>
      </c>
      <c r="F47" s="385"/>
      <c r="G47" s="385"/>
      <c r="H47" s="385"/>
      <c r="I47" s="119"/>
      <c r="J47" s="42"/>
      <c r="K47" s="45"/>
    </row>
    <row r="48" spans="2:11" s="1" customFormat="1" ht="6.9" customHeight="1" x14ac:dyDescent="0.3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 x14ac:dyDescent="0.3">
      <c r="B49" s="41"/>
      <c r="C49" s="36" t="s">
        <v>26</v>
      </c>
      <c r="D49" s="42"/>
      <c r="E49" s="42"/>
      <c r="F49" s="34" t="str">
        <f>F12</f>
        <v xml:space="preserve"> </v>
      </c>
      <c r="G49" s="42"/>
      <c r="H49" s="42"/>
      <c r="I49" s="120" t="s">
        <v>28</v>
      </c>
      <c r="J49" s="121" t="str">
        <f>IF(J12="","",J12)</f>
        <v>19.12.2016</v>
      </c>
      <c r="K49" s="45"/>
    </row>
    <row r="50" spans="2:47" s="1" customFormat="1" ht="6.9" customHeight="1" x14ac:dyDescent="0.3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 ht="13.2" x14ac:dyDescent="0.3">
      <c r="B51" s="41"/>
      <c r="C51" s="36" t="s">
        <v>33</v>
      </c>
      <c r="D51" s="42"/>
      <c r="E51" s="42"/>
      <c r="F51" s="34" t="str">
        <f>E15</f>
        <v>Město Rožnov pod Radhoštěm</v>
      </c>
      <c r="G51" s="42"/>
      <c r="H51" s="42"/>
      <c r="I51" s="120" t="s">
        <v>39</v>
      </c>
      <c r="J51" s="34" t="str">
        <f>E21</f>
        <v>Ing. Zdeněk Strnadel</v>
      </c>
      <c r="K51" s="45"/>
    </row>
    <row r="52" spans="2:47" s="1" customFormat="1" ht="14.4" customHeight="1" x14ac:dyDescent="0.3">
      <c r="B52" s="41"/>
      <c r="C52" s="36" t="s">
        <v>37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 x14ac:dyDescent="0.3">
      <c r="B54" s="41"/>
      <c r="C54" s="145" t="s">
        <v>123</v>
      </c>
      <c r="D54" s="133"/>
      <c r="E54" s="133"/>
      <c r="F54" s="133"/>
      <c r="G54" s="133"/>
      <c r="H54" s="133"/>
      <c r="I54" s="146"/>
      <c r="J54" s="147" t="s">
        <v>124</v>
      </c>
      <c r="K54" s="148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 x14ac:dyDescent="0.3">
      <c r="B56" s="41"/>
      <c r="C56" s="149" t="s">
        <v>125</v>
      </c>
      <c r="D56" s="42"/>
      <c r="E56" s="42"/>
      <c r="F56" s="42"/>
      <c r="G56" s="42"/>
      <c r="H56" s="42"/>
      <c r="I56" s="119"/>
      <c r="J56" s="129">
        <f>J95</f>
        <v>0</v>
      </c>
      <c r="K56" s="45"/>
      <c r="AU56" s="23" t="s">
        <v>126</v>
      </c>
    </row>
    <row r="57" spans="2:47" s="7" customFormat="1" ht="24.9" customHeight="1" x14ac:dyDescent="0.3">
      <c r="B57" s="150"/>
      <c r="C57" s="151"/>
      <c r="D57" s="152" t="s">
        <v>127</v>
      </c>
      <c r="E57" s="153"/>
      <c r="F57" s="153"/>
      <c r="G57" s="153"/>
      <c r="H57" s="153"/>
      <c r="I57" s="154"/>
      <c r="J57" s="155">
        <f>J96</f>
        <v>0</v>
      </c>
      <c r="K57" s="156"/>
    </row>
    <row r="58" spans="2:47" s="8" customFormat="1" ht="19.95" customHeight="1" x14ac:dyDescent="0.3">
      <c r="B58" s="157"/>
      <c r="C58" s="158"/>
      <c r="D58" s="159" t="s">
        <v>128</v>
      </c>
      <c r="E58" s="160"/>
      <c r="F58" s="160"/>
      <c r="G58" s="160"/>
      <c r="H58" s="160"/>
      <c r="I58" s="161"/>
      <c r="J58" s="162">
        <f>J97</f>
        <v>0</v>
      </c>
      <c r="K58" s="163"/>
    </row>
    <row r="59" spans="2:47" s="8" customFormat="1" ht="19.95" customHeight="1" x14ac:dyDescent="0.3">
      <c r="B59" s="157"/>
      <c r="C59" s="158"/>
      <c r="D59" s="159" t="s">
        <v>129</v>
      </c>
      <c r="E59" s="160"/>
      <c r="F59" s="160"/>
      <c r="G59" s="160"/>
      <c r="H59" s="160"/>
      <c r="I59" s="161"/>
      <c r="J59" s="162">
        <f>J231</f>
        <v>0</v>
      </c>
      <c r="K59" s="163"/>
    </row>
    <row r="60" spans="2:47" s="8" customFormat="1" ht="19.95" customHeight="1" x14ac:dyDescent="0.3">
      <c r="B60" s="157"/>
      <c r="C60" s="158"/>
      <c r="D60" s="159" t="s">
        <v>130</v>
      </c>
      <c r="E60" s="160"/>
      <c r="F60" s="160"/>
      <c r="G60" s="160"/>
      <c r="H60" s="160"/>
      <c r="I60" s="161"/>
      <c r="J60" s="162">
        <f>J242</f>
        <v>0</v>
      </c>
      <c r="K60" s="163"/>
    </row>
    <row r="61" spans="2:47" s="8" customFormat="1" ht="19.95" customHeight="1" x14ac:dyDescent="0.3">
      <c r="B61" s="157"/>
      <c r="C61" s="158"/>
      <c r="D61" s="159" t="s">
        <v>131</v>
      </c>
      <c r="E61" s="160"/>
      <c r="F61" s="160"/>
      <c r="G61" s="160"/>
      <c r="H61" s="160"/>
      <c r="I61" s="161"/>
      <c r="J61" s="162">
        <f>J267</f>
        <v>0</v>
      </c>
      <c r="K61" s="163"/>
    </row>
    <row r="62" spans="2:47" s="8" customFormat="1" ht="19.95" customHeight="1" x14ac:dyDescent="0.3">
      <c r="B62" s="157"/>
      <c r="C62" s="158"/>
      <c r="D62" s="159" t="s">
        <v>132</v>
      </c>
      <c r="E62" s="160"/>
      <c r="F62" s="160"/>
      <c r="G62" s="160"/>
      <c r="H62" s="160"/>
      <c r="I62" s="161"/>
      <c r="J62" s="162">
        <f>J273</f>
        <v>0</v>
      </c>
      <c r="K62" s="163"/>
    </row>
    <row r="63" spans="2:47" s="8" customFormat="1" ht="19.95" customHeight="1" x14ac:dyDescent="0.3">
      <c r="B63" s="157"/>
      <c r="C63" s="158"/>
      <c r="D63" s="159" t="s">
        <v>133</v>
      </c>
      <c r="E63" s="160"/>
      <c r="F63" s="160"/>
      <c r="G63" s="160"/>
      <c r="H63" s="160"/>
      <c r="I63" s="161"/>
      <c r="J63" s="162">
        <f>J285</f>
        <v>0</v>
      </c>
      <c r="K63" s="163"/>
    </row>
    <row r="64" spans="2:47" s="8" customFormat="1" ht="19.95" customHeight="1" x14ac:dyDescent="0.3">
      <c r="B64" s="157"/>
      <c r="C64" s="158"/>
      <c r="D64" s="159" t="s">
        <v>134</v>
      </c>
      <c r="E64" s="160"/>
      <c r="F64" s="160"/>
      <c r="G64" s="160"/>
      <c r="H64" s="160"/>
      <c r="I64" s="161"/>
      <c r="J64" s="162">
        <f>J293</f>
        <v>0</v>
      </c>
      <c r="K64" s="163"/>
    </row>
    <row r="65" spans="2:11" s="8" customFormat="1" ht="19.95" customHeight="1" x14ac:dyDescent="0.3">
      <c r="B65" s="157"/>
      <c r="C65" s="158"/>
      <c r="D65" s="159" t="s">
        <v>135</v>
      </c>
      <c r="E65" s="160"/>
      <c r="F65" s="160"/>
      <c r="G65" s="160"/>
      <c r="H65" s="160"/>
      <c r="I65" s="161"/>
      <c r="J65" s="162">
        <f>J327</f>
        <v>0</v>
      </c>
      <c r="K65" s="163"/>
    </row>
    <row r="66" spans="2:11" s="8" customFormat="1" ht="19.95" customHeight="1" x14ac:dyDescent="0.3">
      <c r="B66" s="157"/>
      <c r="C66" s="158"/>
      <c r="D66" s="159" t="s">
        <v>136</v>
      </c>
      <c r="E66" s="160"/>
      <c r="F66" s="160"/>
      <c r="G66" s="160"/>
      <c r="H66" s="160"/>
      <c r="I66" s="161"/>
      <c r="J66" s="162">
        <f>J356</f>
        <v>0</v>
      </c>
      <c r="K66" s="163"/>
    </row>
    <row r="67" spans="2:11" s="7" customFormat="1" ht="24.9" customHeight="1" x14ac:dyDescent="0.3">
      <c r="B67" s="150"/>
      <c r="C67" s="151"/>
      <c r="D67" s="152" t="s">
        <v>137</v>
      </c>
      <c r="E67" s="153"/>
      <c r="F67" s="153"/>
      <c r="G67" s="153"/>
      <c r="H67" s="153"/>
      <c r="I67" s="154"/>
      <c r="J67" s="155">
        <f>J359</f>
        <v>0</v>
      </c>
      <c r="K67" s="156"/>
    </row>
    <row r="68" spans="2:11" s="8" customFormat="1" ht="19.95" customHeight="1" x14ac:dyDescent="0.3">
      <c r="B68" s="157"/>
      <c r="C68" s="158"/>
      <c r="D68" s="159" t="s">
        <v>138</v>
      </c>
      <c r="E68" s="160"/>
      <c r="F68" s="160"/>
      <c r="G68" s="160"/>
      <c r="H68" s="160"/>
      <c r="I68" s="161"/>
      <c r="J68" s="162">
        <f>J360</f>
        <v>0</v>
      </c>
      <c r="K68" s="163"/>
    </row>
    <row r="69" spans="2:11" s="8" customFormat="1" ht="19.95" customHeight="1" x14ac:dyDescent="0.3">
      <c r="B69" s="157"/>
      <c r="C69" s="158"/>
      <c r="D69" s="159" t="s">
        <v>139</v>
      </c>
      <c r="E69" s="160"/>
      <c r="F69" s="160"/>
      <c r="G69" s="160"/>
      <c r="H69" s="160"/>
      <c r="I69" s="161"/>
      <c r="J69" s="162">
        <f>J366</f>
        <v>0</v>
      </c>
      <c r="K69" s="163"/>
    </row>
    <row r="70" spans="2:11" s="8" customFormat="1" ht="19.95" customHeight="1" x14ac:dyDescent="0.3">
      <c r="B70" s="157"/>
      <c r="C70" s="158"/>
      <c r="D70" s="159" t="s">
        <v>140</v>
      </c>
      <c r="E70" s="160"/>
      <c r="F70" s="160"/>
      <c r="G70" s="160"/>
      <c r="H70" s="160"/>
      <c r="I70" s="161"/>
      <c r="J70" s="162">
        <f>J379</f>
        <v>0</v>
      </c>
      <c r="K70" s="163"/>
    </row>
    <row r="71" spans="2:11" s="7" customFormat="1" ht="24.9" customHeight="1" x14ac:dyDescent="0.3">
      <c r="B71" s="150"/>
      <c r="C71" s="151"/>
      <c r="D71" s="152" t="s">
        <v>141</v>
      </c>
      <c r="E71" s="153"/>
      <c r="F71" s="153"/>
      <c r="G71" s="153"/>
      <c r="H71" s="153"/>
      <c r="I71" s="154"/>
      <c r="J71" s="155">
        <f>J390</f>
        <v>0</v>
      </c>
      <c r="K71" s="156"/>
    </row>
    <row r="72" spans="2:11" s="8" customFormat="1" ht="19.95" customHeight="1" x14ac:dyDescent="0.3">
      <c r="B72" s="157"/>
      <c r="C72" s="158"/>
      <c r="D72" s="159" t="s">
        <v>142</v>
      </c>
      <c r="E72" s="160"/>
      <c r="F72" s="160"/>
      <c r="G72" s="160"/>
      <c r="H72" s="160"/>
      <c r="I72" s="161"/>
      <c r="J72" s="162">
        <f>J391</f>
        <v>0</v>
      </c>
      <c r="K72" s="163"/>
    </row>
    <row r="73" spans="2:11" s="8" customFormat="1" ht="19.95" customHeight="1" x14ac:dyDescent="0.3">
      <c r="B73" s="157"/>
      <c r="C73" s="158"/>
      <c r="D73" s="159" t="s">
        <v>143</v>
      </c>
      <c r="E73" s="160"/>
      <c r="F73" s="160"/>
      <c r="G73" s="160"/>
      <c r="H73" s="160"/>
      <c r="I73" s="161"/>
      <c r="J73" s="162">
        <f>J395</f>
        <v>0</v>
      </c>
      <c r="K73" s="163"/>
    </row>
    <row r="74" spans="2:11" s="8" customFormat="1" ht="19.95" customHeight="1" x14ac:dyDescent="0.3">
      <c r="B74" s="157"/>
      <c r="C74" s="158"/>
      <c r="D74" s="159" t="s">
        <v>144</v>
      </c>
      <c r="E74" s="160"/>
      <c r="F74" s="160"/>
      <c r="G74" s="160"/>
      <c r="H74" s="160"/>
      <c r="I74" s="161"/>
      <c r="J74" s="162">
        <f>J397</f>
        <v>0</v>
      </c>
      <c r="K74" s="163"/>
    </row>
    <row r="75" spans="2:11" s="8" customFormat="1" ht="19.95" customHeight="1" x14ac:dyDescent="0.3">
      <c r="B75" s="157"/>
      <c r="C75" s="158"/>
      <c r="D75" s="159" t="s">
        <v>145</v>
      </c>
      <c r="E75" s="160"/>
      <c r="F75" s="160"/>
      <c r="G75" s="160"/>
      <c r="H75" s="160"/>
      <c r="I75" s="161"/>
      <c r="J75" s="162">
        <f>J399</f>
        <v>0</v>
      </c>
      <c r="K75" s="163"/>
    </row>
    <row r="76" spans="2:11" s="1" customFormat="1" ht="21.75" customHeight="1" x14ac:dyDescent="0.3">
      <c r="B76" s="41"/>
      <c r="C76" s="42"/>
      <c r="D76" s="42"/>
      <c r="E76" s="42"/>
      <c r="F76" s="42"/>
      <c r="G76" s="42"/>
      <c r="H76" s="42"/>
      <c r="I76" s="119"/>
      <c r="J76" s="42"/>
      <c r="K76" s="45"/>
    </row>
    <row r="77" spans="2:11" s="1" customFormat="1" ht="6.9" customHeight="1" x14ac:dyDescent="0.3">
      <c r="B77" s="56"/>
      <c r="C77" s="57"/>
      <c r="D77" s="57"/>
      <c r="E77" s="57"/>
      <c r="F77" s="57"/>
      <c r="G77" s="57"/>
      <c r="H77" s="57"/>
      <c r="I77" s="140"/>
      <c r="J77" s="57"/>
      <c r="K77" s="58"/>
    </row>
    <row r="81" spans="2:63" s="1" customFormat="1" ht="6.9" customHeight="1" x14ac:dyDescent="0.3">
      <c r="B81" s="59"/>
      <c r="C81" s="60"/>
      <c r="D81" s="60"/>
      <c r="E81" s="60"/>
      <c r="F81" s="60"/>
      <c r="G81" s="60"/>
      <c r="H81" s="60"/>
      <c r="I81" s="143"/>
      <c r="J81" s="60"/>
      <c r="K81" s="60"/>
      <c r="L81" s="61"/>
    </row>
    <row r="82" spans="2:63" s="1" customFormat="1" ht="36.9" customHeight="1" x14ac:dyDescent="0.3">
      <c r="B82" s="41"/>
      <c r="C82" s="62" t="s">
        <v>146</v>
      </c>
      <c r="D82" s="63"/>
      <c r="E82" s="63"/>
      <c r="F82" s="63"/>
      <c r="G82" s="63"/>
      <c r="H82" s="63"/>
      <c r="I82" s="164"/>
      <c r="J82" s="63"/>
      <c r="K82" s="63"/>
      <c r="L82" s="61"/>
    </row>
    <row r="83" spans="2:63" s="1" customFormat="1" ht="6.9" customHeight="1" x14ac:dyDescent="0.3">
      <c r="B83" s="41"/>
      <c r="C83" s="63"/>
      <c r="D83" s="63"/>
      <c r="E83" s="63"/>
      <c r="F83" s="63"/>
      <c r="G83" s="63"/>
      <c r="H83" s="63"/>
      <c r="I83" s="164"/>
      <c r="J83" s="63"/>
      <c r="K83" s="63"/>
      <c r="L83" s="61"/>
    </row>
    <row r="84" spans="2:63" s="1" customFormat="1" ht="14.4" customHeight="1" x14ac:dyDescent="0.3">
      <c r="B84" s="41"/>
      <c r="C84" s="65" t="s">
        <v>18</v>
      </c>
      <c r="D84" s="63"/>
      <c r="E84" s="63"/>
      <c r="F84" s="63"/>
      <c r="G84" s="63"/>
      <c r="H84" s="63"/>
      <c r="I84" s="164"/>
      <c r="J84" s="63"/>
      <c r="K84" s="63"/>
      <c r="L84" s="61"/>
    </row>
    <row r="85" spans="2:63" s="1" customFormat="1" ht="22.5" customHeight="1" x14ac:dyDescent="0.3">
      <c r="B85" s="41"/>
      <c r="C85" s="63"/>
      <c r="D85" s="63"/>
      <c r="E85" s="378" t="str">
        <f>E7</f>
        <v>Revitalizace hřbitova ve Viganticích</v>
      </c>
      <c r="F85" s="379"/>
      <c r="G85" s="379"/>
      <c r="H85" s="379"/>
      <c r="I85" s="164"/>
      <c r="J85" s="63"/>
      <c r="K85" s="63"/>
      <c r="L85" s="61"/>
    </row>
    <row r="86" spans="2:63" s="1" customFormat="1" ht="14.4" customHeight="1" x14ac:dyDescent="0.3">
      <c r="B86" s="41"/>
      <c r="C86" s="65" t="s">
        <v>108</v>
      </c>
      <c r="D86" s="63"/>
      <c r="E86" s="63"/>
      <c r="F86" s="63"/>
      <c r="G86" s="63"/>
      <c r="H86" s="63"/>
      <c r="I86" s="164"/>
      <c r="J86" s="63"/>
      <c r="K86" s="63"/>
      <c r="L86" s="61"/>
    </row>
    <row r="87" spans="2:63" s="1" customFormat="1" ht="23.25" customHeight="1" x14ac:dyDescent="0.3">
      <c r="B87" s="41"/>
      <c r="C87" s="63"/>
      <c r="D87" s="63"/>
      <c r="E87" s="345" t="str">
        <f>E9</f>
        <v>01 - Stavební část</v>
      </c>
      <c r="F87" s="380"/>
      <c r="G87" s="380"/>
      <c r="H87" s="380"/>
      <c r="I87" s="164"/>
      <c r="J87" s="63"/>
      <c r="K87" s="63"/>
      <c r="L87" s="61"/>
    </row>
    <row r="88" spans="2:63" s="1" customFormat="1" ht="6.9" customHeight="1" x14ac:dyDescent="0.3">
      <c r="B88" s="41"/>
      <c r="C88" s="63"/>
      <c r="D88" s="63"/>
      <c r="E88" s="63"/>
      <c r="F88" s="63"/>
      <c r="G88" s="63"/>
      <c r="H88" s="63"/>
      <c r="I88" s="164"/>
      <c r="J88" s="63"/>
      <c r="K88" s="63"/>
      <c r="L88" s="61"/>
    </row>
    <row r="89" spans="2:63" s="1" customFormat="1" ht="18" customHeight="1" x14ac:dyDescent="0.3">
      <c r="B89" s="41"/>
      <c r="C89" s="65" t="s">
        <v>26</v>
      </c>
      <c r="D89" s="63"/>
      <c r="E89" s="63"/>
      <c r="F89" s="165" t="str">
        <f>F12</f>
        <v xml:space="preserve"> </v>
      </c>
      <c r="G89" s="63"/>
      <c r="H89" s="63"/>
      <c r="I89" s="166" t="s">
        <v>28</v>
      </c>
      <c r="J89" s="73" t="str">
        <f>IF(J12="","",J12)</f>
        <v>19.12.2016</v>
      </c>
      <c r="K89" s="63"/>
      <c r="L89" s="61"/>
    </row>
    <row r="90" spans="2:63" s="1" customFormat="1" ht="6.9" customHeight="1" x14ac:dyDescent="0.3">
      <c r="B90" s="41"/>
      <c r="C90" s="63"/>
      <c r="D90" s="63"/>
      <c r="E90" s="63"/>
      <c r="F90" s="63"/>
      <c r="G90" s="63"/>
      <c r="H90" s="63"/>
      <c r="I90" s="164"/>
      <c r="J90" s="63"/>
      <c r="K90" s="63"/>
      <c r="L90" s="61"/>
    </row>
    <row r="91" spans="2:63" s="1" customFormat="1" ht="13.2" x14ac:dyDescent="0.3">
      <c r="B91" s="41"/>
      <c r="C91" s="65" t="s">
        <v>33</v>
      </c>
      <c r="D91" s="63"/>
      <c r="E91" s="63"/>
      <c r="F91" s="165" t="str">
        <f>E15</f>
        <v>Město Rožnov pod Radhoštěm</v>
      </c>
      <c r="G91" s="63"/>
      <c r="H91" s="63"/>
      <c r="I91" s="166" t="s">
        <v>39</v>
      </c>
      <c r="J91" s="165" t="str">
        <f>E21</f>
        <v>Ing. Zdeněk Strnadel</v>
      </c>
      <c r="K91" s="63"/>
      <c r="L91" s="61"/>
    </row>
    <row r="92" spans="2:63" s="1" customFormat="1" ht="14.4" customHeight="1" x14ac:dyDescent="0.3">
      <c r="B92" s="41"/>
      <c r="C92" s="65" t="s">
        <v>37</v>
      </c>
      <c r="D92" s="63"/>
      <c r="E92" s="63"/>
      <c r="F92" s="165" t="str">
        <f>IF(E18="","",E18)</f>
        <v/>
      </c>
      <c r="G92" s="63"/>
      <c r="H92" s="63"/>
      <c r="I92" s="164"/>
      <c r="J92" s="63"/>
      <c r="K92" s="63"/>
      <c r="L92" s="61"/>
    </row>
    <row r="93" spans="2:63" s="1" customFormat="1" ht="10.35" customHeight="1" x14ac:dyDescent="0.3">
      <c r="B93" s="41"/>
      <c r="C93" s="63"/>
      <c r="D93" s="63"/>
      <c r="E93" s="63"/>
      <c r="F93" s="63"/>
      <c r="G93" s="63"/>
      <c r="H93" s="63"/>
      <c r="I93" s="164"/>
      <c r="J93" s="63"/>
      <c r="K93" s="63"/>
      <c r="L93" s="61"/>
    </row>
    <row r="94" spans="2:63" s="9" customFormat="1" ht="29.25" customHeight="1" x14ac:dyDescent="0.3">
      <c r="B94" s="167"/>
      <c r="C94" s="168" t="s">
        <v>147</v>
      </c>
      <c r="D94" s="169" t="s">
        <v>63</v>
      </c>
      <c r="E94" s="169" t="s">
        <v>59</v>
      </c>
      <c r="F94" s="169" t="s">
        <v>148</v>
      </c>
      <c r="G94" s="169" t="s">
        <v>149</v>
      </c>
      <c r="H94" s="169" t="s">
        <v>150</v>
      </c>
      <c r="I94" s="170" t="s">
        <v>151</v>
      </c>
      <c r="J94" s="169" t="s">
        <v>124</v>
      </c>
      <c r="K94" s="171" t="s">
        <v>152</v>
      </c>
      <c r="L94" s="172"/>
      <c r="M94" s="81" t="s">
        <v>153</v>
      </c>
      <c r="N94" s="82" t="s">
        <v>48</v>
      </c>
      <c r="O94" s="82" t="s">
        <v>154</v>
      </c>
      <c r="P94" s="82" t="s">
        <v>155</v>
      </c>
      <c r="Q94" s="82" t="s">
        <v>156</v>
      </c>
      <c r="R94" s="82" t="s">
        <v>157</v>
      </c>
      <c r="S94" s="82" t="s">
        <v>158</v>
      </c>
      <c r="T94" s="83" t="s">
        <v>159</v>
      </c>
    </row>
    <row r="95" spans="2:63" s="1" customFormat="1" ht="29.25" customHeight="1" x14ac:dyDescent="0.35">
      <c r="B95" s="41"/>
      <c r="C95" s="87" t="s">
        <v>125</v>
      </c>
      <c r="D95" s="63"/>
      <c r="E95" s="63"/>
      <c r="F95" s="63"/>
      <c r="G95" s="63"/>
      <c r="H95" s="63"/>
      <c r="I95" s="164"/>
      <c r="J95" s="173">
        <f>BK95</f>
        <v>0</v>
      </c>
      <c r="K95" s="63"/>
      <c r="L95" s="61"/>
      <c r="M95" s="84"/>
      <c r="N95" s="85"/>
      <c r="O95" s="85"/>
      <c r="P95" s="174">
        <f>P96+P359+P390</f>
        <v>0</v>
      </c>
      <c r="Q95" s="85"/>
      <c r="R95" s="174">
        <f>R96+R359+R390</f>
        <v>685.69288356667005</v>
      </c>
      <c r="S95" s="85"/>
      <c r="T95" s="175">
        <f>T96+T359+T390</f>
        <v>492.37819999999999</v>
      </c>
      <c r="AT95" s="23" t="s">
        <v>77</v>
      </c>
      <c r="AU95" s="23" t="s">
        <v>126</v>
      </c>
      <c r="BK95" s="176">
        <f>BK96+BK359+BK390</f>
        <v>0</v>
      </c>
    </row>
    <row r="96" spans="2:63" s="10" customFormat="1" ht="37.35" customHeight="1" x14ac:dyDescent="0.35">
      <c r="B96" s="177"/>
      <c r="C96" s="178"/>
      <c r="D96" s="179" t="s">
        <v>77</v>
      </c>
      <c r="E96" s="180" t="s">
        <v>160</v>
      </c>
      <c r="F96" s="180" t="s">
        <v>161</v>
      </c>
      <c r="G96" s="178"/>
      <c r="H96" s="178"/>
      <c r="I96" s="181"/>
      <c r="J96" s="182">
        <f>BK96</f>
        <v>0</v>
      </c>
      <c r="K96" s="178"/>
      <c r="L96" s="183"/>
      <c r="M96" s="184"/>
      <c r="N96" s="185"/>
      <c r="O96" s="185"/>
      <c r="P96" s="186">
        <f>P97+P231+P242+P267+P273+P285+P293+P327+P356</f>
        <v>0</v>
      </c>
      <c r="Q96" s="185"/>
      <c r="R96" s="186">
        <f>R97+R231+R242+R267+R273+R285+R293+R327+R356</f>
        <v>682.66242480000005</v>
      </c>
      <c r="S96" s="185"/>
      <c r="T96" s="187">
        <f>T97+T231+T242+T267+T273+T285+T293+T327+T356</f>
        <v>492.21319999999997</v>
      </c>
      <c r="AR96" s="188" t="s">
        <v>25</v>
      </c>
      <c r="AT96" s="189" t="s">
        <v>77</v>
      </c>
      <c r="AU96" s="189" t="s">
        <v>78</v>
      </c>
      <c r="AY96" s="188" t="s">
        <v>162</v>
      </c>
      <c r="BK96" s="190">
        <f>BK97+BK231+BK242+BK267+BK273+BK285+BK293+BK327+BK356</f>
        <v>0</v>
      </c>
    </row>
    <row r="97" spans="2:65" s="10" customFormat="1" ht="19.95" customHeight="1" x14ac:dyDescent="0.35">
      <c r="B97" s="177"/>
      <c r="C97" s="178"/>
      <c r="D97" s="191" t="s">
        <v>77</v>
      </c>
      <c r="E97" s="192" t="s">
        <v>25</v>
      </c>
      <c r="F97" s="192" t="s">
        <v>163</v>
      </c>
      <c r="G97" s="178"/>
      <c r="H97" s="178"/>
      <c r="I97" s="181"/>
      <c r="J97" s="193">
        <f>BK97</f>
        <v>0</v>
      </c>
      <c r="K97" s="178"/>
      <c r="L97" s="183"/>
      <c r="M97" s="184"/>
      <c r="N97" s="185"/>
      <c r="O97" s="185"/>
      <c r="P97" s="186">
        <f>SUM(P98:P230)</f>
        <v>0</v>
      </c>
      <c r="Q97" s="185"/>
      <c r="R97" s="186">
        <f>SUM(R98:R230)</f>
        <v>11.865059</v>
      </c>
      <c r="S97" s="185"/>
      <c r="T97" s="187">
        <f>SUM(T98:T230)</f>
        <v>486.15</v>
      </c>
      <c r="AR97" s="188" t="s">
        <v>25</v>
      </c>
      <c r="AT97" s="189" t="s">
        <v>77</v>
      </c>
      <c r="AU97" s="189" t="s">
        <v>25</v>
      </c>
      <c r="AY97" s="188" t="s">
        <v>162</v>
      </c>
      <c r="BK97" s="190">
        <f>SUM(BK98:BK230)</f>
        <v>0</v>
      </c>
    </row>
    <row r="98" spans="2:65" s="1" customFormat="1" ht="22.5" customHeight="1" x14ac:dyDescent="0.3">
      <c r="B98" s="41"/>
      <c r="C98" s="194" t="s">
        <v>25</v>
      </c>
      <c r="D98" s="194" t="s">
        <v>164</v>
      </c>
      <c r="E98" s="195" t="s">
        <v>165</v>
      </c>
      <c r="F98" s="196" t="s">
        <v>166</v>
      </c>
      <c r="G98" s="197" t="s">
        <v>167</v>
      </c>
      <c r="H98" s="198">
        <v>13.5</v>
      </c>
      <c r="I98" s="199"/>
      <c r="J98" s="200">
        <f>ROUND(I98*H98,2)</f>
        <v>0</v>
      </c>
      <c r="K98" s="196" t="s">
        <v>168</v>
      </c>
      <c r="L98" s="61"/>
      <c r="M98" s="201" t="s">
        <v>24</v>
      </c>
      <c r="N98" s="202" t="s">
        <v>49</v>
      </c>
      <c r="O98" s="42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3" t="s">
        <v>169</v>
      </c>
      <c r="AT98" s="23" t="s">
        <v>164</v>
      </c>
      <c r="AU98" s="23" t="s">
        <v>87</v>
      </c>
      <c r="AY98" s="23" t="s">
        <v>162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3" t="s">
        <v>25</v>
      </c>
      <c r="BK98" s="205">
        <f>ROUND(I98*H98,2)</f>
        <v>0</v>
      </c>
      <c r="BL98" s="23" t="s">
        <v>169</v>
      </c>
      <c r="BM98" s="23" t="s">
        <v>170</v>
      </c>
    </row>
    <row r="99" spans="2:65" s="11" customFormat="1" x14ac:dyDescent="0.3">
      <c r="B99" s="206"/>
      <c r="C99" s="207"/>
      <c r="D99" s="208" t="s">
        <v>171</v>
      </c>
      <c r="E99" s="209" t="s">
        <v>24</v>
      </c>
      <c r="F99" s="210" t="s">
        <v>172</v>
      </c>
      <c r="G99" s="207"/>
      <c r="H99" s="211">
        <v>13.5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171</v>
      </c>
      <c r="AU99" s="217" t="s">
        <v>87</v>
      </c>
      <c r="AV99" s="11" t="s">
        <v>87</v>
      </c>
      <c r="AW99" s="11" t="s">
        <v>41</v>
      </c>
      <c r="AX99" s="11" t="s">
        <v>25</v>
      </c>
      <c r="AY99" s="217" t="s">
        <v>162</v>
      </c>
    </row>
    <row r="100" spans="2:65" s="1" customFormat="1" ht="31.5" customHeight="1" x14ac:dyDescent="0.3">
      <c r="B100" s="41"/>
      <c r="C100" s="194" t="s">
        <v>87</v>
      </c>
      <c r="D100" s="194" t="s">
        <v>164</v>
      </c>
      <c r="E100" s="195" t="s">
        <v>173</v>
      </c>
      <c r="F100" s="196" t="s">
        <v>174</v>
      </c>
      <c r="G100" s="197" t="s">
        <v>175</v>
      </c>
      <c r="H100" s="198">
        <v>1</v>
      </c>
      <c r="I100" s="199"/>
      <c r="J100" s="200">
        <f>ROUND(I100*H100,2)</f>
        <v>0</v>
      </c>
      <c r="K100" s="196" t="s">
        <v>168</v>
      </c>
      <c r="L100" s="61"/>
      <c r="M100" s="201" t="s">
        <v>24</v>
      </c>
      <c r="N100" s="202" t="s">
        <v>49</v>
      </c>
      <c r="O100" s="42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3" t="s">
        <v>169</v>
      </c>
      <c r="AT100" s="23" t="s">
        <v>164</v>
      </c>
      <c r="AU100" s="23" t="s">
        <v>87</v>
      </c>
      <c r="AY100" s="23" t="s">
        <v>162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3" t="s">
        <v>25</v>
      </c>
      <c r="BK100" s="205">
        <f>ROUND(I100*H100,2)</f>
        <v>0</v>
      </c>
      <c r="BL100" s="23" t="s">
        <v>169</v>
      </c>
      <c r="BM100" s="23" t="s">
        <v>176</v>
      </c>
    </row>
    <row r="101" spans="2:65" s="11" customFormat="1" x14ac:dyDescent="0.3">
      <c r="B101" s="206"/>
      <c r="C101" s="207"/>
      <c r="D101" s="208" t="s">
        <v>171</v>
      </c>
      <c r="E101" s="209" t="s">
        <v>102</v>
      </c>
      <c r="F101" s="210" t="s">
        <v>177</v>
      </c>
      <c r="G101" s="207"/>
      <c r="H101" s="211">
        <v>1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171</v>
      </c>
      <c r="AU101" s="217" t="s">
        <v>87</v>
      </c>
      <c r="AV101" s="11" t="s">
        <v>87</v>
      </c>
      <c r="AW101" s="11" t="s">
        <v>41</v>
      </c>
      <c r="AX101" s="11" t="s">
        <v>25</v>
      </c>
      <c r="AY101" s="217" t="s">
        <v>162</v>
      </c>
    </row>
    <row r="102" spans="2:65" s="1" customFormat="1" ht="31.5" customHeight="1" x14ac:dyDescent="0.3">
      <c r="B102" s="41"/>
      <c r="C102" s="194" t="s">
        <v>178</v>
      </c>
      <c r="D102" s="194" t="s">
        <v>164</v>
      </c>
      <c r="E102" s="195" t="s">
        <v>179</v>
      </c>
      <c r="F102" s="196" t="s">
        <v>180</v>
      </c>
      <c r="G102" s="197" t="s">
        <v>175</v>
      </c>
      <c r="H102" s="198">
        <v>14</v>
      </c>
      <c r="I102" s="199"/>
      <c r="J102" s="200">
        <f>ROUND(I102*H102,2)</f>
        <v>0</v>
      </c>
      <c r="K102" s="196" t="s">
        <v>168</v>
      </c>
      <c r="L102" s="61"/>
      <c r="M102" s="201" t="s">
        <v>24</v>
      </c>
      <c r="N102" s="202" t="s">
        <v>49</v>
      </c>
      <c r="O102" s="42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23" t="s">
        <v>169</v>
      </c>
      <c r="AT102" s="23" t="s">
        <v>164</v>
      </c>
      <c r="AU102" s="23" t="s">
        <v>87</v>
      </c>
      <c r="AY102" s="23" t="s">
        <v>162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3" t="s">
        <v>25</v>
      </c>
      <c r="BK102" s="205">
        <f>ROUND(I102*H102,2)</f>
        <v>0</v>
      </c>
      <c r="BL102" s="23" t="s">
        <v>169</v>
      </c>
      <c r="BM102" s="23" t="s">
        <v>181</v>
      </c>
    </row>
    <row r="103" spans="2:65" s="11" customFormat="1" x14ac:dyDescent="0.3">
      <c r="B103" s="206"/>
      <c r="C103" s="207"/>
      <c r="D103" s="208" t="s">
        <v>171</v>
      </c>
      <c r="E103" s="209" t="s">
        <v>103</v>
      </c>
      <c r="F103" s="210" t="s">
        <v>182</v>
      </c>
      <c r="G103" s="207"/>
      <c r="H103" s="211">
        <v>14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AT103" s="217" t="s">
        <v>171</v>
      </c>
      <c r="AU103" s="217" t="s">
        <v>87</v>
      </c>
      <c r="AV103" s="11" t="s">
        <v>87</v>
      </c>
      <c r="AW103" s="11" t="s">
        <v>41</v>
      </c>
      <c r="AX103" s="11" t="s">
        <v>25</v>
      </c>
      <c r="AY103" s="217" t="s">
        <v>162</v>
      </c>
    </row>
    <row r="104" spans="2:65" s="1" customFormat="1" ht="31.5" customHeight="1" x14ac:dyDescent="0.3">
      <c r="B104" s="41"/>
      <c r="C104" s="194" t="s">
        <v>169</v>
      </c>
      <c r="D104" s="194" t="s">
        <v>164</v>
      </c>
      <c r="E104" s="195" t="s">
        <v>183</v>
      </c>
      <c r="F104" s="196" t="s">
        <v>184</v>
      </c>
      <c r="G104" s="197" t="s">
        <v>175</v>
      </c>
      <c r="H104" s="198">
        <v>2</v>
      </c>
      <c r="I104" s="199"/>
      <c r="J104" s="200">
        <f>ROUND(I104*H104,2)</f>
        <v>0</v>
      </c>
      <c r="K104" s="196" t="s">
        <v>168</v>
      </c>
      <c r="L104" s="61"/>
      <c r="M104" s="201" t="s">
        <v>24</v>
      </c>
      <c r="N104" s="202" t="s">
        <v>49</v>
      </c>
      <c r="O104" s="42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3" t="s">
        <v>169</v>
      </c>
      <c r="AT104" s="23" t="s">
        <v>164</v>
      </c>
      <c r="AU104" s="23" t="s">
        <v>87</v>
      </c>
      <c r="AY104" s="23" t="s">
        <v>162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3" t="s">
        <v>25</v>
      </c>
      <c r="BK104" s="205">
        <f>ROUND(I104*H104,2)</f>
        <v>0</v>
      </c>
      <c r="BL104" s="23" t="s">
        <v>169</v>
      </c>
      <c r="BM104" s="23" t="s">
        <v>185</v>
      </c>
    </row>
    <row r="105" spans="2:65" s="11" customFormat="1" x14ac:dyDescent="0.3">
      <c r="B105" s="206"/>
      <c r="C105" s="207"/>
      <c r="D105" s="208" t="s">
        <v>171</v>
      </c>
      <c r="E105" s="209" t="s">
        <v>105</v>
      </c>
      <c r="F105" s="210" t="s">
        <v>186</v>
      </c>
      <c r="G105" s="207"/>
      <c r="H105" s="211">
        <v>2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87</v>
      </c>
      <c r="AV105" s="11" t="s">
        <v>87</v>
      </c>
      <c r="AW105" s="11" t="s">
        <v>41</v>
      </c>
      <c r="AX105" s="11" t="s">
        <v>25</v>
      </c>
      <c r="AY105" s="217" t="s">
        <v>162</v>
      </c>
    </row>
    <row r="106" spans="2:65" s="1" customFormat="1" ht="31.5" customHeight="1" x14ac:dyDescent="0.3">
      <c r="B106" s="41"/>
      <c r="C106" s="194" t="s">
        <v>187</v>
      </c>
      <c r="D106" s="194" t="s">
        <v>164</v>
      </c>
      <c r="E106" s="195" t="s">
        <v>188</v>
      </c>
      <c r="F106" s="196" t="s">
        <v>189</v>
      </c>
      <c r="G106" s="197" t="s">
        <v>175</v>
      </c>
      <c r="H106" s="198">
        <v>1</v>
      </c>
      <c r="I106" s="199"/>
      <c r="J106" s="200">
        <f>ROUND(I106*H106,2)</f>
        <v>0</v>
      </c>
      <c r="K106" s="196" t="s">
        <v>168</v>
      </c>
      <c r="L106" s="61"/>
      <c r="M106" s="201" t="s">
        <v>24</v>
      </c>
      <c r="N106" s="202" t="s">
        <v>49</v>
      </c>
      <c r="O106" s="42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3" t="s">
        <v>169</v>
      </c>
      <c r="AT106" s="23" t="s">
        <v>164</v>
      </c>
      <c r="AU106" s="23" t="s">
        <v>87</v>
      </c>
      <c r="AY106" s="23" t="s">
        <v>162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3" t="s">
        <v>25</v>
      </c>
      <c r="BK106" s="205">
        <f>ROUND(I106*H106,2)</f>
        <v>0</v>
      </c>
      <c r="BL106" s="23" t="s">
        <v>169</v>
      </c>
      <c r="BM106" s="23" t="s">
        <v>190</v>
      </c>
    </row>
    <row r="107" spans="2:65" s="11" customFormat="1" x14ac:dyDescent="0.3">
      <c r="B107" s="206"/>
      <c r="C107" s="207"/>
      <c r="D107" s="208" t="s">
        <v>171</v>
      </c>
      <c r="E107" s="209" t="s">
        <v>24</v>
      </c>
      <c r="F107" s="210" t="s">
        <v>102</v>
      </c>
      <c r="G107" s="207"/>
      <c r="H107" s="211">
        <v>1</v>
      </c>
      <c r="I107" s="212"/>
      <c r="J107" s="207"/>
      <c r="K107" s="207"/>
      <c r="L107" s="213"/>
      <c r="M107" s="214"/>
      <c r="N107" s="215"/>
      <c r="O107" s="215"/>
      <c r="P107" s="215"/>
      <c r="Q107" s="215"/>
      <c r="R107" s="215"/>
      <c r="S107" s="215"/>
      <c r="T107" s="216"/>
      <c r="AT107" s="217" t="s">
        <v>171</v>
      </c>
      <c r="AU107" s="217" t="s">
        <v>87</v>
      </c>
      <c r="AV107" s="11" t="s">
        <v>87</v>
      </c>
      <c r="AW107" s="11" t="s">
        <v>41</v>
      </c>
      <c r="AX107" s="11" t="s">
        <v>25</v>
      </c>
      <c r="AY107" s="217" t="s">
        <v>162</v>
      </c>
    </row>
    <row r="108" spans="2:65" s="1" customFormat="1" ht="31.5" customHeight="1" x14ac:dyDescent="0.3">
      <c r="B108" s="41"/>
      <c r="C108" s="194" t="s">
        <v>191</v>
      </c>
      <c r="D108" s="194" t="s">
        <v>164</v>
      </c>
      <c r="E108" s="195" t="s">
        <v>192</v>
      </c>
      <c r="F108" s="196" t="s">
        <v>193</v>
      </c>
      <c r="G108" s="197" t="s">
        <v>175</v>
      </c>
      <c r="H108" s="198">
        <v>14</v>
      </c>
      <c r="I108" s="199"/>
      <c r="J108" s="200">
        <f>ROUND(I108*H108,2)</f>
        <v>0</v>
      </c>
      <c r="K108" s="196" t="s">
        <v>168</v>
      </c>
      <c r="L108" s="61"/>
      <c r="M108" s="201" t="s">
        <v>24</v>
      </c>
      <c r="N108" s="202" t="s">
        <v>49</v>
      </c>
      <c r="O108" s="42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3" t="s">
        <v>169</v>
      </c>
      <c r="AT108" s="23" t="s">
        <v>164</v>
      </c>
      <c r="AU108" s="23" t="s">
        <v>87</v>
      </c>
      <c r="AY108" s="23" t="s">
        <v>162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3" t="s">
        <v>25</v>
      </c>
      <c r="BK108" s="205">
        <f>ROUND(I108*H108,2)</f>
        <v>0</v>
      </c>
      <c r="BL108" s="23" t="s">
        <v>169</v>
      </c>
      <c r="BM108" s="23" t="s">
        <v>194</v>
      </c>
    </row>
    <row r="109" spans="2:65" s="11" customFormat="1" x14ac:dyDescent="0.3">
      <c r="B109" s="206"/>
      <c r="C109" s="207"/>
      <c r="D109" s="208" t="s">
        <v>171</v>
      </c>
      <c r="E109" s="209" t="s">
        <v>24</v>
      </c>
      <c r="F109" s="210" t="s">
        <v>103</v>
      </c>
      <c r="G109" s="207"/>
      <c r="H109" s="211">
        <v>14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171</v>
      </c>
      <c r="AU109" s="217" t="s">
        <v>87</v>
      </c>
      <c r="AV109" s="11" t="s">
        <v>87</v>
      </c>
      <c r="AW109" s="11" t="s">
        <v>41</v>
      </c>
      <c r="AX109" s="11" t="s">
        <v>25</v>
      </c>
      <c r="AY109" s="217" t="s">
        <v>162</v>
      </c>
    </row>
    <row r="110" spans="2:65" s="1" customFormat="1" ht="31.5" customHeight="1" x14ac:dyDescent="0.3">
      <c r="B110" s="41"/>
      <c r="C110" s="194" t="s">
        <v>195</v>
      </c>
      <c r="D110" s="194" t="s">
        <v>164</v>
      </c>
      <c r="E110" s="195" t="s">
        <v>196</v>
      </c>
      <c r="F110" s="196" t="s">
        <v>197</v>
      </c>
      <c r="G110" s="197" t="s">
        <v>175</v>
      </c>
      <c r="H110" s="198">
        <v>2</v>
      </c>
      <c r="I110" s="199"/>
      <c r="J110" s="200">
        <f>ROUND(I110*H110,2)</f>
        <v>0</v>
      </c>
      <c r="K110" s="196" t="s">
        <v>168</v>
      </c>
      <c r="L110" s="61"/>
      <c r="M110" s="201" t="s">
        <v>24</v>
      </c>
      <c r="N110" s="202" t="s">
        <v>49</v>
      </c>
      <c r="O110" s="42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23" t="s">
        <v>169</v>
      </c>
      <c r="AT110" s="23" t="s">
        <v>164</v>
      </c>
      <c r="AU110" s="23" t="s">
        <v>87</v>
      </c>
      <c r="AY110" s="23" t="s">
        <v>162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3" t="s">
        <v>25</v>
      </c>
      <c r="BK110" s="205">
        <f>ROUND(I110*H110,2)</f>
        <v>0</v>
      </c>
      <c r="BL110" s="23" t="s">
        <v>169</v>
      </c>
      <c r="BM110" s="23" t="s">
        <v>198</v>
      </c>
    </row>
    <row r="111" spans="2:65" s="11" customFormat="1" x14ac:dyDescent="0.3">
      <c r="B111" s="206"/>
      <c r="C111" s="207"/>
      <c r="D111" s="208" t="s">
        <v>171</v>
      </c>
      <c r="E111" s="209" t="s">
        <v>24</v>
      </c>
      <c r="F111" s="210" t="s">
        <v>105</v>
      </c>
      <c r="G111" s="207"/>
      <c r="H111" s="211">
        <v>2</v>
      </c>
      <c r="I111" s="212"/>
      <c r="J111" s="207"/>
      <c r="K111" s="207"/>
      <c r="L111" s="213"/>
      <c r="M111" s="214"/>
      <c r="N111" s="215"/>
      <c r="O111" s="215"/>
      <c r="P111" s="215"/>
      <c r="Q111" s="215"/>
      <c r="R111" s="215"/>
      <c r="S111" s="215"/>
      <c r="T111" s="216"/>
      <c r="AT111" s="217" t="s">
        <v>171</v>
      </c>
      <c r="AU111" s="217" t="s">
        <v>87</v>
      </c>
      <c r="AV111" s="11" t="s">
        <v>87</v>
      </c>
      <c r="AW111" s="11" t="s">
        <v>41</v>
      </c>
      <c r="AX111" s="11" t="s">
        <v>25</v>
      </c>
      <c r="AY111" s="217" t="s">
        <v>162</v>
      </c>
    </row>
    <row r="112" spans="2:65" s="1" customFormat="1" ht="44.25" customHeight="1" x14ac:dyDescent="0.3">
      <c r="B112" s="41"/>
      <c r="C112" s="194" t="s">
        <v>199</v>
      </c>
      <c r="D112" s="194" t="s">
        <v>164</v>
      </c>
      <c r="E112" s="195" t="s">
        <v>200</v>
      </c>
      <c r="F112" s="196" t="s">
        <v>201</v>
      </c>
      <c r="G112" s="197" t="s">
        <v>202</v>
      </c>
      <c r="H112" s="198">
        <v>472</v>
      </c>
      <c r="I112" s="199"/>
      <c r="J112" s="200">
        <f>ROUND(I112*H112,2)</f>
        <v>0</v>
      </c>
      <c r="K112" s="196" t="s">
        <v>168</v>
      </c>
      <c r="L112" s="61"/>
      <c r="M112" s="201" t="s">
        <v>24</v>
      </c>
      <c r="N112" s="202" t="s">
        <v>49</v>
      </c>
      <c r="O112" s="42"/>
      <c r="P112" s="203">
        <f>O112*H112</f>
        <v>0</v>
      </c>
      <c r="Q112" s="203">
        <v>0</v>
      </c>
      <c r="R112" s="203">
        <f>Q112*H112</f>
        <v>0</v>
      </c>
      <c r="S112" s="203">
        <v>0.26</v>
      </c>
      <c r="T112" s="204">
        <f>S112*H112</f>
        <v>122.72</v>
      </c>
      <c r="AR112" s="23" t="s">
        <v>169</v>
      </c>
      <c r="AT112" s="23" t="s">
        <v>164</v>
      </c>
      <c r="AU112" s="23" t="s">
        <v>87</v>
      </c>
      <c r="AY112" s="23" t="s">
        <v>162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23" t="s">
        <v>25</v>
      </c>
      <c r="BK112" s="205">
        <f>ROUND(I112*H112,2)</f>
        <v>0</v>
      </c>
      <c r="BL112" s="23" t="s">
        <v>169</v>
      </c>
      <c r="BM112" s="23" t="s">
        <v>203</v>
      </c>
    </row>
    <row r="113" spans="2:65" s="11" customFormat="1" x14ac:dyDescent="0.3">
      <c r="B113" s="206"/>
      <c r="C113" s="207"/>
      <c r="D113" s="208" t="s">
        <v>171</v>
      </c>
      <c r="E113" s="209" t="s">
        <v>24</v>
      </c>
      <c r="F113" s="210" t="s">
        <v>204</v>
      </c>
      <c r="G113" s="207"/>
      <c r="H113" s="211">
        <v>472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AT113" s="217" t="s">
        <v>171</v>
      </c>
      <c r="AU113" s="217" t="s">
        <v>87</v>
      </c>
      <c r="AV113" s="11" t="s">
        <v>87</v>
      </c>
      <c r="AW113" s="11" t="s">
        <v>41</v>
      </c>
      <c r="AX113" s="11" t="s">
        <v>25</v>
      </c>
      <c r="AY113" s="217" t="s">
        <v>162</v>
      </c>
    </row>
    <row r="114" spans="2:65" s="1" customFormat="1" ht="44.25" customHeight="1" x14ac:dyDescent="0.3">
      <c r="B114" s="41"/>
      <c r="C114" s="194" t="s">
        <v>205</v>
      </c>
      <c r="D114" s="194" t="s">
        <v>164</v>
      </c>
      <c r="E114" s="195" t="s">
        <v>206</v>
      </c>
      <c r="F114" s="196" t="s">
        <v>207</v>
      </c>
      <c r="G114" s="197" t="s">
        <v>202</v>
      </c>
      <c r="H114" s="198">
        <v>12</v>
      </c>
      <c r="I114" s="199"/>
      <c r="J114" s="200">
        <f>ROUND(I114*H114,2)</f>
        <v>0</v>
      </c>
      <c r="K114" s="196" t="s">
        <v>168</v>
      </c>
      <c r="L114" s="61"/>
      <c r="M114" s="201" t="s">
        <v>24</v>
      </c>
      <c r="N114" s="202" t="s">
        <v>49</v>
      </c>
      <c r="O114" s="42"/>
      <c r="P114" s="203">
        <f>O114*H114</f>
        <v>0</v>
      </c>
      <c r="Q114" s="203">
        <v>0</v>
      </c>
      <c r="R114" s="203">
        <f>Q114*H114</f>
        <v>0</v>
      </c>
      <c r="S114" s="203">
        <v>0.23499999999999999</v>
      </c>
      <c r="T114" s="204">
        <f>S114*H114</f>
        <v>2.82</v>
      </c>
      <c r="AR114" s="23" t="s">
        <v>169</v>
      </c>
      <c r="AT114" s="23" t="s">
        <v>164</v>
      </c>
      <c r="AU114" s="23" t="s">
        <v>87</v>
      </c>
      <c r="AY114" s="23" t="s">
        <v>162</v>
      </c>
      <c r="BE114" s="205">
        <f>IF(N114="základní",J114,0)</f>
        <v>0</v>
      </c>
      <c r="BF114" s="205">
        <f>IF(N114="snížená",J114,0)</f>
        <v>0</v>
      </c>
      <c r="BG114" s="205">
        <f>IF(N114="zákl. přenesená",J114,0)</f>
        <v>0</v>
      </c>
      <c r="BH114" s="205">
        <f>IF(N114="sníž. přenesená",J114,0)</f>
        <v>0</v>
      </c>
      <c r="BI114" s="205">
        <f>IF(N114="nulová",J114,0)</f>
        <v>0</v>
      </c>
      <c r="BJ114" s="23" t="s">
        <v>25</v>
      </c>
      <c r="BK114" s="205">
        <f>ROUND(I114*H114,2)</f>
        <v>0</v>
      </c>
      <c r="BL114" s="23" t="s">
        <v>169</v>
      </c>
      <c r="BM114" s="23" t="s">
        <v>208</v>
      </c>
    </row>
    <row r="115" spans="2:65" s="11" customFormat="1" x14ac:dyDescent="0.3">
      <c r="B115" s="206"/>
      <c r="C115" s="207"/>
      <c r="D115" s="208" t="s">
        <v>171</v>
      </c>
      <c r="E115" s="209" t="s">
        <v>24</v>
      </c>
      <c r="F115" s="210" t="s">
        <v>209</v>
      </c>
      <c r="G115" s="207"/>
      <c r="H115" s="211">
        <v>12</v>
      </c>
      <c r="I115" s="212"/>
      <c r="J115" s="207"/>
      <c r="K115" s="207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171</v>
      </c>
      <c r="AU115" s="217" t="s">
        <v>87</v>
      </c>
      <c r="AV115" s="11" t="s">
        <v>87</v>
      </c>
      <c r="AW115" s="11" t="s">
        <v>41</v>
      </c>
      <c r="AX115" s="11" t="s">
        <v>25</v>
      </c>
      <c r="AY115" s="217" t="s">
        <v>162</v>
      </c>
    </row>
    <row r="116" spans="2:65" s="1" customFormat="1" ht="44.25" customHeight="1" x14ac:dyDescent="0.3">
      <c r="B116" s="41"/>
      <c r="C116" s="194" t="s">
        <v>30</v>
      </c>
      <c r="D116" s="194" t="s">
        <v>164</v>
      </c>
      <c r="E116" s="195" t="s">
        <v>210</v>
      </c>
      <c r="F116" s="196" t="s">
        <v>211</v>
      </c>
      <c r="G116" s="197" t="s">
        <v>202</v>
      </c>
      <c r="H116" s="198">
        <v>200</v>
      </c>
      <c r="I116" s="199"/>
      <c r="J116" s="200">
        <f>ROUND(I116*H116,2)</f>
        <v>0</v>
      </c>
      <c r="K116" s="196" t="s">
        <v>168</v>
      </c>
      <c r="L116" s="61"/>
      <c r="M116" s="201" t="s">
        <v>24</v>
      </c>
      <c r="N116" s="202" t="s">
        <v>49</v>
      </c>
      <c r="O116" s="42"/>
      <c r="P116" s="203">
        <f>O116*H116</f>
        <v>0</v>
      </c>
      <c r="Q116" s="203">
        <v>0</v>
      </c>
      <c r="R116" s="203">
        <f>Q116*H116</f>
        <v>0</v>
      </c>
      <c r="S116" s="203">
        <v>0.4</v>
      </c>
      <c r="T116" s="204">
        <f>S116*H116</f>
        <v>80</v>
      </c>
      <c r="AR116" s="23" t="s">
        <v>169</v>
      </c>
      <c r="AT116" s="23" t="s">
        <v>164</v>
      </c>
      <c r="AU116" s="23" t="s">
        <v>87</v>
      </c>
      <c r="AY116" s="23" t="s">
        <v>162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23" t="s">
        <v>25</v>
      </c>
      <c r="BK116" s="205">
        <f>ROUND(I116*H116,2)</f>
        <v>0</v>
      </c>
      <c r="BL116" s="23" t="s">
        <v>169</v>
      </c>
      <c r="BM116" s="23" t="s">
        <v>212</v>
      </c>
    </row>
    <row r="117" spans="2:65" s="11" customFormat="1" x14ac:dyDescent="0.3">
      <c r="B117" s="206"/>
      <c r="C117" s="207"/>
      <c r="D117" s="208" t="s">
        <v>171</v>
      </c>
      <c r="E117" s="209" t="s">
        <v>24</v>
      </c>
      <c r="F117" s="210" t="s">
        <v>213</v>
      </c>
      <c r="G117" s="207"/>
      <c r="H117" s="211">
        <v>200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AT117" s="217" t="s">
        <v>171</v>
      </c>
      <c r="AU117" s="217" t="s">
        <v>87</v>
      </c>
      <c r="AV117" s="11" t="s">
        <v>87</v>
      </c>
      <c r="AW117" s="11" t="s">
        <v>41</v>
      </c>
      <c r="AX117" s="11" t="s">
        <v>25</v>
      </c>
      <c r="AY117" s="217" t="s">
        <v>162</v>
      </c>
    </row>
    <row r="118" spans="2:65" s="1" customFormat="1" ht="44.25" customHeight="1" x14ac:dyDescent="0.3">
      <c r="B118" s="41"/>
      <c r="C118" s="194" t="s">
        <v>214</v>
      </c>
      <c r="D118" s="194" t="s">
        <v>164</v>
      </c>
      <c r="E118" s="195" t="s">
        <v>215</v>
      </c>
      <c r="F118" s="196" t="s">
        <v>216</v>
      </c>
      <c r="G118" s="197" t="s">
        <v>202</v>
      </c>
      <c r="H118" s="198">
        <v>187</v>
      </c>
      <c r="I118" s="199"/>
      <c r="J118" s="200">
        <f>ROUND(I118*H118,2)</f>
        <v>0</v>
      </c>
      <c r="K118" s="196" t="s">
        <v>168</v>
      </c>
      <c r="L118" s="61"/>
      <c r="M118" s="201" t="s">
        <v>24</v>
      </c>
      <c r="N118" s="202" t="s">
        <v>49</v>
      </c>
      <c r="O118" s="42"/>
      <c r="P118" s="203">
        <f>O118*H118</f>
        <v>0</v>
      </c>
      <c r="Q118" s="203">
        <v>0</v>
      </c>
      <c r="R118" s="203">
        <f>Q118*H118</f>
        <v>0</v>
      </c>
      <c r="S118" s="203">
        <v>0.5</v>
      </c>
      <c r="T118" s="204">
        <f>S118*H118</f>
        <v>93.5</v>
      </c>
      <c r="AR118" s="23" t="s">
        <v>169</v>
      </c>
      <c r="AT118" s="23" t="s">
        <v>164</v>
      </c>
      <c r="AU118" s="23" t="s">
        <v>87</v>
      </c>
      <c r="AY118" s="23" t="s">
        <v>162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23" t="s">
        <v>25</v>
      </c>
      <c r="BK118" s="205">
        <f>ROUND(I118*H118,2)</f>
        <v>0</v>
      </c>
      <c r="BL118" s="23" t="s">
        <v>169</v>
      </c>
      <c r="BM118" s="23" t="s">
        <v>217</v>
      </c>
    </row>
    <row r="119" spans="2:65" s="11" customFormat="1" x14ac:dyDescent="0.3">
      <c r="B119" s="206"/>
      <c r="C119" s="207"/>
      <c r="D119" s="208" t="s">
        <v>171</v>
      </c>
      <c r="E119" s="209" t="s">
        <v>24</v>
      </c>
      <c r="F119" s="210" t="s">
        <v>218</v>
      </c>
      <c r="G119" s="207"/>
      <c r="H119" s="211">
        <v>187</v>
      </c>
      <c r="I119" s="212"/>
      <c r="J119" s="207"/>
      <c r="K119" s="207"/>
      <c r="L119" s="213"/>
      <c r="M119" s="214"/>
      <c r="N119" s="215"/>
      <c r="O119" s="215"/>
      <c r="P119" s="215"/>
      <c r="Q119" s="215"/>
      <c r="R119" s="215"/>
      <c r="S119" s="215"/>
      <c r="T119" s="216"/>
      <c r="AT119" s="217" t="s">
        <v>171</v>
      </c>
      <c r="AU119" s="217" t="s">
        <v>87</v>
      </c>
      <c r="AV119" s="11" t="s">
        <v>87</v>
      </c>
      <c r="AW119" s="11" t="s">
        <v>41</v>
      </c>
      <c r="AX119" s="11" t="s">
        <v>25</v>
      </c>
      <c r="AY119" s="217" t="s">
        <v>162</v>
      </c>
    </row>
    <row r="120" spans="2:65" s="1" customFormat="1" ht="44.25" customHeight="1" x14ac:dyDescent="0.3">
      <c r="B120" s="41"/>
      <c r="C120" s="194" t="s">
        <v>219</v>
      </c>
      <c r="D120" s="194" t="s">
        <v>164</v>
      </c>
      <c r="E120" s="195" t="s">
        <v>220</v>
      </c>
      <c r="F120" s="196" t="s">
        <v>221</v>
      </c>
      <c r="G120" s="197" t="s">
        <v>202</v>
      </c>
      <c r="H120" s="198">
        <v>272</v>
      </c>
      <c r="I120" s="199"/>
      <c r="J120" s="200">
        <f>ROUND(I120*H120,2)</f>
        <v>0</v>
      </c>
      <c r="K120" s="196" t="s">
        <v>168</v>
      </c>
      <c r="L120" s="61"/>
      <c r="M120" s="201" t="s">
        <v>24</v>
      </c>
      <c r="N120" s="202" t="s">
        <v>49</v>
      </c>
      <c r="O120" s="42"/>
      <c r="P120" s="203">
        <f>O120*H120</f>
        <v>0</v>
      </c>
      <c r="Q120" s="203">
        <v>0</v>
      </c>
      <c r="R120" s="203">
        <f>Q120*H120</f>
        <v>0</v>
      </c>
      <c r="S120" s="203">
        <v>0.4</v>
      </c>
      <c r="T120" s="204">
        <f>S120*H120</f>
        <v>108.80000000000001</v>
      </c>
      <c r="AR120" s="23" t="s">
        <v>169</v>
      </c>
      <c r="AT120" s="23" t="s">
        <v>164</v>
      </c>
      <c r="AU120" s="23" t="s">
        <v>87</v>
      </c>
      <c r="AY120" s="23" t="s">
        <v>162</v>
      </c>
      <c r="BE120" s="205">
        <f>IF(N120="základní",J120,0)</f>
        <v>0</v>
      </c>
      <c r="BF120" s="205">
        <f>IF(N120="snížená",J120,0)</f>
        <v>0</v>
      </c>
      <c r="BG120" s="205">
        <f>IF(N120="zákl. přenesená",J120,0)</f>
        <v>0</v>
      </c>
      <c r="BH120" s="205">
        <f>IF(N120="sníž. přenesená",J120,0)</f>
        <v>0</v>
      </c>
      <c r="BI120" s="205">
        <f>IF(N120="nulová",J120,0)</f>
        <v>0</v>
      </c>
      <c r="BJ120" s="23" t="s">
        <v>25</v>
      </c>
      <c r="BK120" s="205">
        <f>ROUND(I120*H120,2)</f>
        <v>0</v>
      </c>
      <c r="BL120" s="23" t="s">
        <v>169</v>
      </c>
      <c r="BM120" s="23" t="s">
        <v>222</v>
      </c>
    </row>
    <row r="121" spans="2:65" s="11" customFormat="1" x14ac:dyDescent="0.3">
      <c r="B121" s="206"/>
      <c r="C121" s="207"/>
      <c r="D121" s="208" t="s">
        <v>171</v>
      </c>
      <c r="E121" s="209" t="s">
        <v>24</v>
      </c>
      <c r="F121" s="210" t="s">
        <v>223</v>
      </c>
      <c r="G121" s="207"/>
      <c r="H121" s="211">
        <v>272</v>
      </c>
      <c r="I121" s="212"/>
      <c r="J121" s="207"/>
      <c r="K121" s="207"/>
      <c r="L121" s="213"/>
      <c r="M121" s="214"/>
      <c r="N121" s="215"/>
      <c r="O121" s="215"/>
      <c r="P121" s="215"/>
      <c r="Q121" s="215"/>
      <c r="R121" s="215"/>
      <c r="S121" s="215"/>
      <c r="T121" s="216"/>
      <c r="AT121" s="217" t="s">
        <v>171</v>
      </c>
      <c r="AU121" s="217" t="s">
        <v>87</v>
      </c>
      <c r="AV121" s="11" t="s">
        <v>87</v>
      </c>
      <c r="AW121" s="11" t="s">
        <v>41</v>
      </c>
      <c r="AX121" s="11" t="s">
        <v>25</v>
      </c>
      <c r="AY121" s="217" t="s">
        <v>162</v>
      </c>
    </row>
    <row r="122" spans="2:65" s="1" customFormat="1" ht="31.5" customHeight="1" x14ac:dyDescent="0.3">
      <c r="B122" s="41"/>
      <c r="C122" s="194" t="s">
        <v>224</v>
      </c>
      <c r="D122" s="194" t="s">
        <v>164</v>
      </c>
      <c r="E122" s="195" t="s">
        <v>225</v>
      </c>
      <c r="F122" s="196" t="s">
        <v>226</v>
      </c>
      <c r="G122" s="197" t="s">
        <v>227</v>
      </c>
      <c r="H122" s="198">
        <v>382</v>
      </c>
      <c r="I122" s="199"/>
      <c r="J122" s="200">
        <f>ROUND(I122*H122,2)</f>
        <v>0</v>
      </c>
      <c r="K122" s="196" t="s">
        <v>168</v>
      </c>
      <c r="L122" s="61"/>
      <c r="M122" s="201" t="s">
        <v>24</v>
      </c>
      <c r="N122" s="202" t="s">
        <v>49</v>
      </c>
      <c r="O122" s="42"/>
      <c r="P122" s="203">
        <f>O122*H122</f>
        <v>0</v>
      </c>
      <c r="Q122" s="203">
        <v>0</v>
      </c>
      <c r="R122" s="203">
        <f>Q122*H122</f>
        <v>0</v>
      </c>
      <c r="S122" s="203">
        <v>0.20499999999999999</v>
      </c>
      <c r="T122" s="204">
        <f>S122*H122</f>
        <v>78.31</v>
      </c>
      <c r="AR122" s="23" t="s">
        <v>169</v>
      </c>
      <c r="AT122" s="23" t="s">
        <v>164</v>
      </c>
      <c r="AU122" s="23" t="s">
        <v>87</v>
      </c>
      <c r="AY122" s="23" t="s">
        <v>162</v>
      </c>
      <c r="BE122" s="205">
        <f>IF(N122="základní",J122,0)</f>
        <v>0</v>
      </c>
      <c r="BF122" s="205">
        <f>IF(N122="snížená",J122,0)</f>
        <v>0</v>
      </c>
      <c r="BG122" s="205">
        <f>IF(N122="zákl. přenesená",J122,0)</f>
        <v>0</v>
      </c>
      <c r="BH122" s="205">
        <f>IF(N122="sníž. přenesená",J122,0)</f>
        <v>0</v>
      </c>
      <c r="BI122" s="205">
        <f>IF(N122="nulová",J122,0)</f>
        <v>0</v>
      </c>
      <c r="BJ122" s="23" t="s">
        <v>25</v>
      </c>
      <c r="BK122" s="205">
        <f>ROUND(I122*H122,2)</f>
        <v>0</v>
      </c>
      <c r="BL122" s="23" t="s">
        <v>169</v>
      </c>
      <c r="BM122" s="23" t="s">
        <v>228</v>
      </c>
    </row>
    <row r="123" spans="2:65" s="11" customFormat="1" x14ac:dyDescent="0.3">
      <c r="B123" s="206"/>
      <c r="C123" s="207"/>
      <c r="D123" s="208" t="s">
        <v>171</v>
      </c>
      <c r="E123" s="209" t="s">
        <v>24</v>
      </c>
      <c r="F123" s="210" t="s">
        <v>229</v>
      </c>
      <c r="G123" s="207"/>
      <c r="H123" s="211">
        <v>382</v>
      </c>
      <c r="I123" s="212"/>
      <c r="J123" s="207"/>
      <c r="K123" s="207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171</v>
      </c>
      <c r="AU123" s="217" t="s">
        <v>87</v>
      </c>
      <c r="AV123" s="11" t="s">
        <v>87</v>
      </c>
      <c r="AW123" s="11" t="s">
        <v>41</v>
      </c>
      <c r="AX123" s="11" t="s">
        <v>25</v>
      </c>
      <c r="AY123" s="217" t="s">
        <v>162</v>
      </c>
    </row>
    <row r="124" spans="2:65" s="1" customFormat="1" ht="31.5" customHeight="1" x14ac:dyDescent="0.3">
      <c r="B124" s="41"/>
      <c r="C124" s="194" t="s">
        <v>104</v>
      </c>
      <c r="D124" s="194" t="s">
        <v>164</v>
      </c>
      <c r="E124" s="195" t="s">
        <v>230</v>
      </c>
      <c r="F124" s="196" t="s">
        <v>231</v>
      </c>
      <c r="G124" s="197" t="s">
        <v>167</v>
      </c>
      <c r="H124" s="198">
        <v>7.05</v>
      </c>
      <c r="I124" s="199"/>
      <c r="J124" s="200">
        <f>ROUND(I124*H124,2)</f>
        <v>0</v>
      </c>
      <c r="K124" s="196" t="s">
        <v>168</v>
      </c>
      <c r="L124" s="61"/>
      <c r="M124" s="201" t="s">
        <v>24</v>
      </c>
      <c r="N124" s="202" t="s">
        <v>49</v>
      </c>
      <c r="O124" s="42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AR124" s="23" t="s">
        <v>169</v>
      </c>
      <c r="AT124" s="23" t="s">
        <v>164</v>
      </c>
      <c r="AU124" s="23" t="s">
        <v>87</v>
      </c>
      <c r="AY124" s="23" t="s">
        <v>162</v>
      </c>
      <c r="BE124" s="205">
        <f>IF(N124="základní",J124,0)</f>
        <v>0</v>
      </c>
      <c r="BF124" s="205">
        <f>IF(N124="snížená",J124,0)</f>
        <v>0</v>
      </c>
      <c r="BG124" s="205">
        <f>IF(N124="zákl. přenesená",J124,0)</f>
        <v>0</v>
      </c>
      <c r="BH124" s="205">
        <f>IF(N124="sníž. přenesená",J124,0)</f>
        <v>0</v>
      </c>
      <c r="BI124" s="205">
        <f>IF(N124="nulová",J124,0)</f>
        <v>0</v>
      </c>
      <c r="BJ124" s="23" t="s">
        <v>25</v>
      </c>
      <c r="BK124" s="205">
        <f>ROUND(I124*H124,2)</f>
        <v>0</v>
      </c>
      <c r="BL124" s="23" t="s">
        <v>169</v>
      </c>
      <c r="BM124" s="23" t="s">
        <v>232</v>
      </c>
    </row>
    <row r="125" spans="2:65" s="11" customFormat="1" x14ac:dyDescent="0.3">
      <c r="B125" s="206"/>
      <c r="C125" s="207"/>
      <c r="D125" s="208" t="s">
        <v>171</v>
      </c>
      <c r="E125" s="209" t="s">
        <v>24</v>
      </c>
      <c r="F125" s="210" t="s">
        <v>233</v>
      </c>
      <c r="G125" s="207"/>
      <c r="H125" s="211">
        <v>7.05</v>
      </c>
      <c r="I125" s="212"/>
      <c r="J125" s="207"/>
      <c r="K125" s="207"/>
      <c r="L125" s="213"/>
      <c r="M125" s="214"/>
      <c r="N125" s="215"/>
      <c r="O125" s="215"/>
      <c r="P125" s="215"/>
      <c r="Q125" s="215"/>
      <c r="R125" s="215"/>
      <c r="S125" s="215"/>
      <c r="T125" s="216"/>
      <c r="AT125" s="217" t="s">
        <v>171</v>
      </c>
      <c r="AU125" s="217" t="s">
        <v>87</v>
      </c>
      <c r="AV125" s="11" t="s">
        <v>87</v>
      </c>
      <c r="AW125" s="11" t="s">
        <v>41</v>
      </c>
      <c r="AX125" s="11" t="s">
        <v>25</v>
      </c>
      <c r="AY125" s="217" t="s">
        <v>162</v>
      </c>
    </row>
    <row r="126" spans="2:65" s="1" customFormat="1" ht="31.5" customHeight="1" x14ac:dyDescent="0.3">
      <c r="B126" s="41"/>
      <c r="C126" s="194" t="s">
        <v>10</v>
      </c>
      <c r="D126" s="194" t="s">
        <v>164</v>
      </c>
      <c r="E126" s="195" t="s">
        <v>234</v>
      </c>
      <c r="F126" s="196" t="s">
        <v>235</v>
      </c>
      <c r="G126" s="197" t="s">
        <v>167</v>
      </c>
      <c r="H126" s="198">
        <v>40.25</v>
      </c>
      <c r="I126" s="199"/>
      <c r="J126" s="200">
        <f>ROUND(I126*H126,2)</f>
        <v>0</v>
      </c>
      <c r="K126" s="196" t="s">
        <v>168</v>
      </c>
      <c r="L126" s="61"/>
      <c r="M126" s="201" t="s">
        <v>24</v>
      </c>
      <c r="N126" s="202" t="s">
        <v>49</v>
      </c>
      <c r="O126" s="42"/>
      <c r="P126" s="203">
        <f>O126*H126</f>
        <v>0</v>
      </c>
      <c r="Q126" s="203">
        <v>0</v>
      </c>
      <c r="R126" s="203">
        <f>Q126*H126</f>
        <v>0</v>
      </c>
      <c r="S126" s="203">
        <v>0</v>
      </c>
      <c r="T126" s="204">
        <f>S126*H126</f>
        <v>0</v>
      </c>
      <c r="AR126" s="23" t="s">
        <v>169</v>
      </c>
      <c r="AT126" s="23" t="s">
        <v>164</v>
      </c>
      <c r="AU126" s="23" t="s">
        <v>87</v>
      </c>
      <c r="AY126" s="23" t="s">
        <v>162</v>
      </c>
      <c r="BE126" s="205">
        <f>IF(N126="základní",J126,0)</f>
        <v>0</v>
      </c>
      <c r="BF126" s="205">
        <f>IF(N126="snížená",J126,0)</f>
        <v>0</v>
      </c>
      <c r="BG126" s="205">
        <f>IF(N126="zákl. přenesená",J126,0)</f>
        <v>0</v>
      </c>
      <c r="BH126" s="205">
        <f>IF(N126="sníž. přenesená",J126,0)</f>
        <v>0</v>
      </c>
      <c r="BI126" s="205">
        <f>IF(N126="nulová",J126,0)</f>
        <v>0</v>
      </c>
      <c r="BJ126" s="23" t="s">
        <v>25</v>
      </c>
      <c r="BK126" s="205">
        <f>ROUND(I126*H126,2)</f>
        <v>0</v>
      </c>
      <c r="BL126" s="23" t="s">
        <v>169</v>
      </c>
      <c r="BM126" s="23" t="s">
        <v>236</v>
      </c>
    </row>
    <row r="127" spans="2:65" s="11" customFormat="1" x14ac:dyDescent="0.3">
      <c r="B127" s="206"/>
      <c r="C127" s="207"/>
      <c r="D127" s="208" t="s">
        <v>171</v>
      </c>
      <c r="E127" s="209" t="s">
        <v>112</v>
      </c>
      <c r="F127" s="210" t="s">
        <v>237</v>
      </c>
      <c r="G127" s="207"/>
      <c r="H127" s="211">
        <v>40.25</v>
      </c>
      <c r="I127" s="212"/>
      <c r="J127" s="207"/>
      <c r="K127" s="207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171</v>
      </c>
      <c r="AU127" s="217" t="s">
        <v>87</v>
      </c>
      <c r="AV127" s="11" t="s">
        <v>87</v>
      </c>
      <c r="AW127" s="11" t="s">
        <v>41</v>
      </c>
      <c r="AX127" s="11" t="s">
        <v>25</v>
      </c>
      <c r="AY127" s="217" t="s">
        <v>162</v>
      </c>
    </row>
    <row r="128" spans="2:65" s="1" customFormat="1" ht="44.25" customHeight="1" x14ac:dyDescent="0.3">
      <c r="B128" s="41"/>
      <c r="C128" s="194" t="s">
        <v>238</v>
      </c>
      <c r="D128" s="194" t="s">
        <v>164</v>
      </c>
      <c r="E128" s="195" t="s">
        <v>239</v>
      </c>
      <c r="F128" s="196" t="s">
        <v>240</v>
      </c>
      <c r="G128" s="197" t="s">
        <v>167</v>
      </c>
      <c r="H128" s="198">
        <v>40.25</v>
      </c>
      <c r="I128" s="199"/>
      <c r="J128" s="200">
        <f>ROUND(I128*H128,2)</f>
        <v>0</v>
      </c>
      <c r="K128" s="196" t="s">
        <v>168</v>
      </c>
      <c r="L128" s="61"/>
      <c r="M128" s="201" t="s">
        <v>24</v>
      </c>
      <c r="N128" s="202" t="s">
        <v>49</v>
      </c>
      <c r="O128" s="42"/>
      <c r="P128" s="203">
        <f>O128*H128</f>
        <v>0</v>
      </c>
      <c r="Q128" s="203">
        <v>0</v>
      </c>
      <c r="R128" s="203">
        <f>Q128*H128</f>
        <v>0</v>
      </c>
      <c r="S128" s="203">
        <v>0</v>
      </c>
      <c r="T128" s="204">
        <f>S128*H128</f>
        <v>0</v>
      </c>
      <c r="AR128" s="23" t="s">
        <v>169</v>
      </c>
      <c r="AT128" s="23" t="s">
        <v>164</v>
      </c>
      <c r="AU128" s="23" t="s">
        <v>87</v>
      </c>
      <c r="AY128" s="23" t="s">
        <v>162</v>
      </c>
      <c r="BE128" s="205">
        <f>IF(N128="základní",J128,0)</f>
        <v>0</v>
      </c>
      <c r="BF128" s="205">
        <f>IF(N128="snížená",J128,0)</f>
        <v>0</v>
      </c>
      <c r="BG128" s="205">
        <f>IF(N128="zákl. přenesená",J128,0)</f>
        <v>0</v>
      </c>
      <c r="BH128" s="205">
        <f>IF(N128="sníž. přenesená",J128,0)</f>
        <v>0</v>
      </c>
      <c r="BI128" s="205">
        <f>IF(N128="nulová",J128,0)</f>
        <v>0</v>
      </c>
      <c r="BJ128" s="23" t="s">
        <v>25</v>
      </c>
      <c r="BK128" s="205">
        <f>ROUND(I128*H128,2)</f>
        <v>0</v>
      </c>
      <c r="BL128" s="23" t="s">
        <v>169</v>
      </c>
      <c r="BM128" s="23" t="s">
        <v>241</v>
      </c>
    </row>
    <row r="129" spans="2:65" s="1" customFormat="1" ht="31.5" customHeight="1" x14ac:dyDescent="0.3">
      <c r="B129" s="41"/>
      <c r="C129" s="194" t="s">
        <v>242</v>
      </c>
      <c r="D129" s="194" t="s">
        <v>164</v>
      </c>
      <c r="E129" s="195" t="s">
        <v>243</v>
      </c>
      <c r="F129" s="196" t="s">
        <v>244</v>
      </c>
      <c r="G129" s="197" t="s">
        <v>167</v>
      </c>
      <c r="H129" s="198">
        <v>36.74</v>
      </c>
      <c r="I129" s="199"/>
      <c r="J129" s="200">
        <f>ROUND(I129*H129,2)</f>
        <v>0</v>
      </c>
      <c r="K129" s="196" t="s">
        <v>168</v>
      </c>
      <c r="L129" s="61"/>
      <c r="M129" s="201" t="s">
        <v>24</v>
      </c>
      <c r="N129" s="202" t="s">
        <v>49</v>
      </c>
      <c r="O129" s="42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23" t="s">
        <v>169</v>
      </c>
      <c r="AT129" s="23" t="s">
        <v>164</v>
      </c>
      <c r="AU129" s="23" t="s">
        <v>87</v>
      </c>
      <c r="AY129" s="23" t="s">
        <v>162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23" t="s">
        <v>25</v>
      </c>
      <c r="BK129" s="205">
        <f>ROUND(I129*H129,2)</f>
        <v>0</v>
      </c>
      <c r="BL129" s="23" t="s">
        <v>169</v>
      </c>
      <c r="BM129" s="23" t="s">
        <v>245</v>
      </c>
    </row>
    <row r="130" spans="2:65" s="11" customFormat="1" x14ac:dyDescent="0.3">
      <c r="B130" s="206"/>
      <c r="C130" s="207"/>
      <c r="D130" s="218" t="s">
        <v>171</v>
      </c>
      <c r="E130" s="219" t="s">
        <v>24</v>
      </c>
      <c r="F130" s="220" t="s">
        <v>246</v>
      </c>
      <c r="G130" s="207"/>
      <c r="H130" s="221">
        <v>26.74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171</v>
      </c>
      <c r="AU130" s="217" t="s">
        <v>87</v>
      </c>
      <c r="AV130" s="11" t="s">
        <v>87</v>
      </c>
      <c r="AW130" s="11" t="s">
        <v>41</v>
      </c>
      <c r="AX130" s="11" t="s">
        <v>78</v>
      </c>
      <c r="AY130" s="217" t="s">
        <v>162</v>
      </c>
    </row>
    <row r="131" spans="2:65" s="11" customFormat="1" x14ac:dyDescent="0.3">
      <c r="B131" s="206"/>
      <c r="C131" s="207"/>
      <c r="D131" s="218" t="s">
        <v>171</v>
      </c>
      <c r="E131" s="219" t="s">
        <v>24</v>
      </c>
      <c r="F131" s="220" t="s">
        <v>247</v>
      </c>
      <c r="G131" s="207"/>
      <c r="H131" s="221">
        <v>10</v>
      </c>
      <c r="I131" s="212"/>
      <c r="J131" s="207"/>
      <c r="K131" s="207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171</v>
      </c>
      <c r="AU131" s="217" t="s">
        <v>87</v>
      </c>
      <c r="AV131" s="11" t="s">
        <v>87</v>
      </c>
      <c r="AW131" s="11" t="s">
        <v>41</v>
      </c>
      <c r="AX131" s="11" t="s">
        <v>78</v>
      </c>
      <c r="AY131" s="217" t="s">
        <v>162</v>
      </c>
    </row>
    <row r="132" spans="2:65" s="12" customFormat="1" x14ac:dyDescent="0.3">
      <c r="B132" s="222"/>
      <c r="C132" s="223"/>
      <c r="D132" s="208" t="s">
        <v>171</v>
      </c>
      <c r="E132" s="224" t="s">
        <v>114</v>
      </c>
      <c r="F132" s="225" t="s">
        <v>248</v>
      </c>
      <c r="G132" s="223"/>
      <c r="H132" s="226">
        <v>36.74</v>
      </c>
      <c r="I132" s="227"/>
      <c r="J132" s="223"/>
      <c r="K132" s="223"/>
      <c r="L132" s="228"/>
      <c r="M132" s="229"/>
      <c r="N132" s="230"/>
      <c r="O132" s="230"/>
      <c r="P132" s="230"/>
      <c r="Q132" s="230"/>
      <c r="R132" s="230"/>
      <c r="S132" s="230"/>
      <c r="T132" s="231"/>
      <c r="AT132" s="232" t="s">
        <v>171</v>
      </c>
      <c r="AU132" s="232" t="s">
        <v>87</v>
      </c>
      <c r="AV132" s="12" t="s">
        <v>169</v>
      </c>
      <c r="AW132" s="12" t="s">
        <v>41</v>
      </c>
      <c r="AX132" s="12" t="s">
        <v>25</v>
      </c>
      <c r="AY132" s="232" t="s">
        <v>162</v>
      </c>
    </row>
    <row r="133" spans="2:65" s="1" customFormat="1" ht="31.5" customHeight="1" x14ac:dyDescent="0.3">
      <c r="B133" s="41"/>
      <c r="C133" s="194" t="s">
        <v>249</v>
      </c>
      <c r="D133" s="194" t="s">
        <v>164</v>
      </c>
      <c r="E133" s="195" t="s">
        <v>250</v>
      </c>
      <c r="F133" s="196" t="s">
        <v>251</v>
      </c>
      <c r="G133" s="197" t="s">
        <v>167</v>
      </c>
      <c r="H133" s="198">
        <v>36.74</v>
      </c>
      <c r="I133" s="199"/>
      <c r="J133" s="200">
        <f>ROUND(I133*H133,2)</f>
        <v>0</v>
      </c>
      <c r="K133" s="196" t="s">
        <v>168</v>
      </c>
      <c r="L133" s="61"/>
      <c r="M133" s="201" t="s">
        <v>24</v>
      </c>
      <c r="N133" s="202" t="s">
        <v>49</v>
      </c>
      <c r="O133" s="42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AR133" s="23" t="s">
        <v>169</v>
      </c>
      <c r="AT133" s="23" t="s">
        <v>164</v>
      </c>
      <c r="AU133" s="23" t="s">
        <v>87</v>
      </c>
      <c r="AY133" s="23" t="s">
        <v>162</v>
      </c>
      <c r="BE133" s="205">
        <f>IF(N133="základní",J133,0)</f>
        <v>0</v>
      </c>
      <c r="BF133" s="205">
        <f>IF(N133="snížená",J133,0)</f>
        <v>0</v>
      </c>
      <c r="BG133" s="205">
        <f>IF(N133="zákl. přenesená",J133,0)</f>
        <v>0</v>
      </c>
      <c r="BH133" s="205">
        <f>IF(N133="sníž. přenesená",J133,0)</f>
        <v>0</v>
      </c>
      <c r="BI133" s="205">
        <f>IF(N133="nulová",J133,0)</f>
        <v>0</v>
      </c>
      <c r="BJ133" s="23" t="s">
        <v>25</v>
      </c>
      <c r="BK133" s="205">
        <f>ROUND(I133*H133,2)</f>
        <v>0</v>
      </c>
      <c r="BL133" s="23" t="s">
        <v>169</v>
      </c>
      <c r="BM133" s="23" t="s">
        <v>252</v>
      </c>
    </row>
    <row r="134" spans="2:65" s="11" customFormat="1" x14ac:dyDescent="0.3">
      <c r="B134" s="206"/>
      <c r="C134" s="207"/>
      <c r="D134" s="208" t="s">
        <v>171</v>
      </c>
      <c r="E134" s="209" t="s">
        <v>24</v>
      </c>
      <c r="F134" s="210" t="s">
        <v>114</v>
      </c>
      <c r="G134" s="207"/>
      <c r="H134" s="211">
        <v>36.74</v>
      </c>
      <c r="I134" s="212"/>
      <c r="J134" s="207"/>
      <c r="K134" s="207"/>
      <c r="L134" s="213"/>
      <c r="M134" s="214"/>
      <c r="N134" s="215"/>
      <c r="O134" s="215"/>
      <c r="P134" s="215"/>
      <c r="Q134" s="215"/>
      <c r="R134" s="215"/>
      <c r="S134" s="215"/>
      <c r="T134" s="216"/>
      <c r="AT134" s="217" t="s">
        <v>171</v>
      </c>
      <c r="AU134" s="217" t="s">
        <v>87</v>
      </c>
      <c r="AV134" s="11" t="s">
        <v>87</v>
      </c>
      <c r="AW134" s="11" t="s">
        <v>41</v>
      </c>
      <c r="AX134" s="11" t="s">
        <v>25</v>
      </c>
      <c r="AY134" s="217" t="s">
        <v>162</v>
      </c>
    </row>
    <row r="135" spans="2:65" s="1" customFormat="1" ht="31.5" customHeight="1" x14ac:dyDescent="0.3">
      <c r="B135" s="41"/>
      <c r="C135" s="194" t="s">
        <v>253</v>
      </c>
      <c r="D135" s="194" t="s">
        <v>164</v>
      </c>
      <c r="E135" s="195" t="s">
        <v>254</v>
      </c>
      <c r="F135" s="196" t="s">
        <v>255</v>
      </c>
      <c r="G135" s="197" t="s">
        <v>167</v>
      </c>
      <c r="H135" s="198">
        <v>32.4</v>
      </c>
      <c r="I135" s="199"/>
      <c r="J135" s="200">
        <f>ROUND(I135*H135,2)</f>
        <v>0</v>
      </c>
      <c r="K135" s="196" t="s">
        <v>168</v>
      </c>
      <c r="L135" s="61"/>
      <c r="M135" s="201" t="s">
        <v>24</v>
      </c>
      <c r="N135" s="202" t="s">
        <v>49</v>
      </c>
      <c r="O135" s="42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3" t="s">
        <v>169</v>
      </c>
      <c r="AT135" s="23" t="s">
        <v>164</v>
      </c>
      <c r="AU135" s="23" t="s">
        <v>87</v>
      </c>
      <c r="AY135" s="23" t="s">
        <v>162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3" t="s">
        <v>25</v>
      </c>
      <c r="BK135" s="205">
        <f>ROUND(I135*H135,2)</f>
        <v>0</v>
      </c>
      <c r="BL135" s="23" t="s">
        <v>169</v>
      </c>
      <c r="BM135" s="23" t="s">
        <v>256</v>
      </c>
    </row>
    <row r="136" spans="2:65" s="11" customFormat="1" x14ac:dyDescent="0.3">
      <c r="B136" s="206"/>
      <c r="C136" s="207"/>
      <c r="D136" s="208" t="s">
        <v>171</v>
      </c>
      <c r="E136" s="209" t="s">
        <v>120</v>
      </c>
      <c r="F136" s="210" t="s">
        <v>257</v>
      </c>
      <c r="G136" s="207"/>
      <c r="H136" s="211">
        <v>32.4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171</v>
      </c>
      <c r="AU136" s="217" t="s">
        <v>87</v>
      </c>
      <c r="AV136" s="11" t="s">
        <v>87</v>
      </c>
      <c r="AW136" s="11" t="s">
        <v>41</v>
      </c>
      <c r="AX136" s="11" t="s">
        <v>25</v>
      </c>
      <c r="AY136" s="217" t="s">
        <v>162</v>
      </c>
    </row>
    <row r="137" spans="2:65" s="1" customFormat="1" ht="44.25" customHeight="1" x14ac:dyDescent="0.3">
      <c r="B137" s="41"/>
      <c r="C137" s="194" t="s">
        <v>258</v>
      </c>
      <c r="D137" s="194" t="s">
        <v>164</v>
      </c>
      <c r="E137" s="195" t="s">
        <v>259</v>
      </c>
      <c r="F137" s="196" t="s">
        <v>260</v>
      </c>
      <c r="G137" s="197" t="s">
        <v>167</v>
      </c>
      <c r="H137" s="198">
        <v>76.989999999999995</v>
      </c>
      <c r="I137" s="199"/>
      <c r="J137" s="200">
        <f>ROUND(I137*H137,2)</f>
        <v>0</v>
      </c>
      <c r="K137" s="196" t="s">
        <v>168</v>
      </c>
      <c r="L137" s="61"/>
      <c r="M137" s="201" t="s">
        <v>24</v>
      </c>
      <c r="N137" s="202" t="s">
        <v>49</v>
      </c>
      <c r="O137" s="42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3" t="s">
        <v>169</v>
      </c>
      <c r="AT137" s="23" t="s">
        <v>164</v>
      </c>
      <c r="AU137" s="23" t="s">
        <v>87</v>
      </c>
      <c r="AY137" s="23" t="s">
        <v>162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3" t="s">
        <v>25</v>
      </c>
      <c r="BK137" s="205">
        <f>ROUND(I137*H137,2)</f>
        <v>0</v>
      </c>
      <c r="BL137" s="23" t="s">
        <v>169</v>
      </c>
      <c r="BM137" s="23" t="s">
        <v>261</v>
      </c>
    </row>
    <row r="138" spans="2:65" s="11" customFormat="1" x14ac:dyDescent="0.3">
      <c r="B138" s="206"/>
      <c r="C138" s="207"/>
      <c r="D138" s="208" t="s">
        <v>171</v>
      </c>
      <c r="E138" s="209" t="s">
        <v>24</v>
      </c>
      <c r="F138" s="210" t="s">
        <v>262</v>
      </c>
      <c r="G138" s="207"/>
      <c r="H138" s="211">
        <v>76.989999999999995</v>
      </c>
      <c r="I138" s="212"/>
      <c r="J138" s="207"/>
      <c r="K138" s="207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171</v>
      </c>
      <c r="AU138" s="217" t="s">
        <v>87</v>
      </c>
      <c r="AV138" s="11" t="s">
        <v>87</v>
      </c>
      <c r="AW138" s="11" t="s">
        <v>41</v>
      </c>
      <c r="AX138" s="11" t="s">
        <v>25</v>
      </c>
      <c r="AY138" s="217" t="s">
        <v>162</v>
      </c>
    </row>
    <row r="139" spans="2:65" s="1" customFormat="1" ht="31.5" customHeight="1" x14ac:dyDescent="0.3">
      <c r="B139" s="41"/>
      <c r="C139" s="194" t="s">
        <v>9</v>
      </c>
      <c r="D139" s="194" t="s">
        <v>164</v>
      </c>
      <c r="E139" s="195" t="s">
        <v>263</v>
      </c>
      <c r="F139" s="196" t="s">
        <v>264</v>
      </c>
      <c r="G139" s="197" t="s">
        <v>167</v>
      </c>
      <c r="H139" s="198">
        <v>32.4</v>
      </c>
      <c r="I139" s="199"/>
      <c r="J139" s="200">
        <f>ROUND(I139*H139,2)</f>
        <v>0</v>
      </c>
      <c r="K139" s="196" t="s">
        <v>168</v>
      </c>
      <c r="L139" s="61"/>
      <c r="M139" s="201" t="s">
        <v>24</v>
      </c>
      <c r="N139" s="202" t="s">
        <v>49</v>
      </c>
      <c r="O139" s="42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AR139" s="23" t="s">
        <v>169</v>
      </c>
      <c r="AT139" s="23" t="s">
        <v>164</v>
      </c>
      <c r="AU139" s="23" t="s">
        <v>87</v>
      </c>
      <c r="AY139" s="23" t="s">
        <v>162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3" t="s">
        <v>25</v>
      </c>
      <c r="BK139" s="205">
        <f>ROUND(I139*H139,2)</f>
        <v>0</v>
      </c>
      <c r="BL139" s="23" t="s">
        <v>169</v>
      </c>
      <c r="BM139" s="23" t="s">
        <v>265</v>
      </c>
    </row>
    <row r="140" spans="2:65" s="11" customFormat="1" x14ac:dyDescent="0.3">
      <c r="B140" s="206"/>
      <c r="C140" s="207"/>
      <c r="D140" s="208" t="s">
        <v>171</v>
      </c>
      <c r="E140" s="209" t="s">
        <v>24</v>
      </c>
      <c r="F140" s="210" t="s">
        <v>120</v>
      </c>
      <c r="G140" s="207"/>
      <c r="H140" s="211">
        <v>32.4</v>
      </c>
      <c r="I140" s="212"/>
      <c r="J140" s="207"/>
      <c r="K140" s="207"/>
      <c r="L140" s="213"/>
      <c r="M140" s="214"/>
      <c r="N140" s="215"/>
      <c r="O140" s="215"/>
      <c r="P140" s="215"/>
      <c r="Q140" s="215"/>
      <c r="R140" s="215"/>
      <c r="S140" s="215"/>
      <c r="T140" s="216"/>
      <c r="AT140" s="217" t="s">
        <v>171</v>
      </c>
      <c r="AU140" s="217" t="s">
        <v>87</v>
      </c>
      <c r="AV140" s="11" t="s">
        <v>87</v>
      </c>
      <c r="AW140" s="11" t="s">
        <v>41</v>
      </c>
      <c r="AX140" s="11" t="s">
        <v>25</v>
      </c>
      <c r="AY140" s="217" t="s">
        <v>162</v>
      </c>
    </row>
    <row r="141" spans="2:65" s="1" customFormat="1" ht="44.25" customHeight="1" x14ac:dyDescent="0.3">
      <c r="B141" s="41"/>
      <c r="C141" s="194" t="s">
        <v>266</v>
      </c>
      <c r="D141" s="194" t="s">
        <v>164</v>
      </c>
      <c r="E141" s="195" t="s">
        <v>267</v>
      </c>
      <c r="F141" s="196" t="s">
        <v>268</v>
      </c>
      <c r="G141" s="197" t="s">
        <v>167</v>
      </c>
      <c r="H141" s="198">
        <v>146.96</v>
      </c>
      <c r="I141" s="199"/>
      <c r="J141" s="200">
        <f>ROUND(I141*H141,2)</f>
        <v>0</v>
      </c>
      <c r="K141" s="196" t="s">
        <v>168</v>
      </c>
      <c r="L141" s="61"/>
      <c r="M141" s="201" t="s">
        <v>24</v>
      </c>
      <c r="N141" s="202" t="s">
        <v>49</v>
      </c>
      <c r="O141" s="42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AR141" s="23" t="s">
        <v>169</v>
      </c>
      <c r="AT141" s="23" t="s">
        <v>164</v>
      </c>
      <c r="AU141" s="23" t="s">
        <v>87</v>
      </c>
      <c r="AY141" s="23" t="s">
        <v>162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23" t="s">
        <v>25</v>
      </c>
      <c r="BK141" s="205">
        <f>ROUND(I141*H141,2)</f>
        <v>0</v>
      </c>
      <c r="BL141" s="23" t="s">
        <v>169</v>
      </c>
      <c r="BM141" s="23" t="s">
        <v>269</v>
      </c>
    </row>
    <row r="142" spans="2:65" s="11" customFormat="1" x14ac:dyDescent="0.3">
      <c r="B142" s="206"/>
      <c r="C142" s="207"/>
      <c r="D142" s="208" t="s">
        <v>171</v>
      </c>
      <c r="E142" s="209" t="s">
        <v>24</v>
      </c>
      <c r="F142" s="210" t="s">
        <v>270</v>
      </c>
      <c r="G142" s="207"/>
      <c r="H142" s="211">
        <v>146.96</v>
      </c>
      <c r="I142" s="212"/>
      <c r="J142" s="207"/>
      <c r="K142" s="207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171</v>
      </c>
      <c r="AU142" s="217" t="s">
        <v>87</v>
      </c>
      <c r="AV142" s="11" t="s">
        <v>87</v>
      </c>
      <c r="AW142" s="11" t="s">
        <v>41</v>
      </c>
      <c r="AX142" s="11" t="s">
        <v>25</v>
      </c>
      <c r="AY142" s="217" t="s">
        <v>162</v>
      </c>
    </row>
    <row r="143" spans="2:65" s="1" customFormat="1" ht="31.5" customHeight="1" x14ac:dyDescent="0.3">
      <c r="B143" s="41"/>
      <c r="C143" s="194" t="s">
        <v>271</v>
      </c>
      <c r="D143" s="194" t="s">
        <v>164</v>
      </c>
      <c r="E143" s="195" t="s">
        <v>272</v>
      </c>
      <c r="F143" s="196" t="s">
        <v>273</v>
      </c>
      <c r="G143" s="197" t="s">
        <v>175</v>
      </c>
      <c r="H143" s="198">
        <v>1</v>
      </c>
      <c r="I143" s="199"/>
      <c r="J143" s="200">
        <f>ROUND(I143*H143,2)</f>
        <v>0</v>
      </c>
      <c r="K143" s="196" t="s">
        <v>168</v>
      </c>
      <c r="L143" s="61"/>
      <c r="M143" s="201" t="s">
        <v>24</v>
      </c>
      <c r="N143" s="202" t="s">
        <v>49</v>
      </c>
      <c r="O143" s="42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AR143" s="23" t="s">
        <v>169</v>
      </c>
      <c r="AT143" s="23" t="s">
        <v>164</v>
      </c>
      <c r="AU143" s="23" t="s">
        <v>87</v>
      </c>
      <c r="AY143" s="23" t="s">
        <v>162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3" t="s">
        <v>25</v>
      </c>
      <c r="BK143" s="205">
        <f>ROUND(I143*H143,2)</f>
        <v>0</v>
      </c>
      <c r="BL143" s="23" t="s">
        <v>169</v>
      </c>
      <c r="BM143" s="23" t="s">
        <v>274</v>
      </c>
    </row>
    <row r="144" spans="2:65" s="11" customFormat="1" x14ac:dyDescent="0.3">
      <c r="B144" s="206"/>
      <c r="C144" s="207"/>
      <c r="D144" s="208" t="s">
        <v>171</v>
      </c>
      <c r="E144" s="209" t="s">
        <v>24</v>
      </c>
      <c r="F144" s="210" t="s">
        <v>275</v>
      </c>
      <c r="G144" s="207"/>
      <c r="H144" s="211">
        <v>1</v>
      </c>
      <c r="I144" s="212"/>
      <c r="J144" s="207"/>
      <c r="K144" s="207"/>
      <c r="L144" s="213"/>
      <c r="M144" s="214"/>
      <c r="N144" s="215"/>
      <c r="O144" s="215"/>
      <c r="P144" s="215"/>
      <c r="Q144" s="215"/>
      <c r="R144" s="215"/>
      <c r="S144" s="215"/>
      <c r="T144" s="216"/>
      <c r="AT144" s="217" t="s">
        <v>171</v>
      </c>
      <c r="AU144" s="217" t="s">
        <v>87</v>
      </c>
      <c r="AV144" s="11" t="s">
        <v>87</v>
      </c>
      <c r="AW144" s="11" t="s">
        <v>41</v>
      </c>
      <c r="AX144" s="11" t="s">
        <v>25</v>
      </c>
      <c r="AY144" s="217" t="s">
        <v>162</v>
      </c>
    </row>
    <row r="145" spans="2:65" s="1" customFormat="1" ht="31.5" customHeight="1" x14ac:dyDescent="0.3">
      <c r="B145" s="41"/>
      <c r="C145" s="194" t="s">
        <v>276</v>
      </c>
      <c r="D145" s="194" t="s">
        <v>164</v>
      </c>
      <c r="E145" s="195" t="s">
        <v>277</v>
      </c>
      <c r="F145" s="196" t="s">
        <v>278</v>
      </c>
      <c r="G145" s="197" t="s">
        <v>175</v>
      </c>
      <c r="H145" s="198">
        <v>14</v>
      </c>
      <c r="I145" s="199"/>
      <c r="J145" s="200">
        <f>ROUND(I145*H145,2)</f>
        <v>0</v>
      </c>
      <c r="K145" s="196" t="s">
        <v>168</v>
      </c>
      <c r="L145" s="61"/>
      <c r="M145" s="201" t="s">
        <v>24</v>
      </c>
      <c r="N145" s="202" t="s">
        <v>49</v>
      </c>
      <c r="O145" s="42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AR145" s="23" t="s">
        <v>169</v>
      </c>
      <c r="AT145" s="23" t="s">
        <v>164</v>
      </c>
      <c r="AU145" s="23" t="s">
        <v>87</v>
      </c>
      <c r="AY145" s="23" t="s">
        <v>162</v>
      </c>
      <c r="BE145" s="205">
        <f>IF(N145="základní",J145,0)</f>
        <v>0</v>
      </c>
      <c r="BF145" s="205">
        <f>IF(N145="snížená",J145,0)</f>
        <v>0</v>
      </c>
      <c r="BG145" s="205">
        <f>IF(N145="zákl. přenesená",J145,0)</f>
        <v>0</v>
      </c>
      <c r="BH145" s="205">
        <f>IF(N145="sníž. přenesená",J145,0)</f>
        <v>0</v>
      </c>
      <c r="BI145" s="205">
        <f>IF(N145="nulová",J145,0)</f>
        <v>0</v>
      </c>
      <c r="BJ145" s="23" t="s">
        <v>25</v>
      </c>
      <c r="BK145" s="205">
        <f>ROUND(I145*H145,2)</f>
        <v>0</v>
      </c>
      <c r="BL145" s="23" t="s">
        <v>169</v>
      </c>
      <c r="BM145" s="23" t="s">
        <v>279</v>
      </c>
    </row>
    <row r="146" spans="2:65" s="11" customFormat="1" x14ac:dyDescent="0.3">
      <c r="B146" s="206"/>
      <c r="C146" s="207"/>
      <c r="D146" s="208" t="s">
        <v>171</v>
      </c>
      <c r="E146" s="209" t="s">
        <v>24</v>
      </c>
      <c r="F146" s="210" t="s">
        <v>280</v>
      </c>
      <c r="G146" s="207"/>
      <c r="H146" s="211">
        <v>14</v>
      </c>
      <c r="I146" s="212"/>
      <c r="J146" s="207"/>
      <c r="K146" s="207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171</v>
      </c>
      <c r="AU146" s="217" t="s">
        <v>87</v>
      </c>
      <c r="AV146" s="11" t="s">
        <v>87</v>
      </c>
      <c r="AW146" s="11" t="s">
        <v>41</v>
      </c>
      <c r="AX146" s="11" t="s">
        <v>25</v>
      </c>
      <c r="AY146" s="217" t="s">
        <v>162</v>
      </c>
    </row>
    <row r="147" spans="2:65" s="1" customFormat="1" ht="31.5" customHeight="1" x14ac:dyDescent="0.3">
      <c r="B147" s="41"/>
      <c r="C147" s="194" t="s">
        <v>281</v>
      </c>
      <c r="D147" s="194" t="s">
        <v>164</v>
      </c>
      <c r="E147" s="195" t="s">
        <v>282</v>
      </c>
      <c r="F147" s="196" t="s">
        <v>283</v>
      </c>
      <c r="G147" s="197" t="s">
        <v>175</v>
      </c>
      <c r="H147" s="198">
        <v>2</v>
      </c>
      <c r="I147" s="199"/>
      <c r="J147" s="200">
        <f>ROUND(I147*H147,2)</f>
        <v>0</v>
      </c>
      <c r="K147" s="196" t="s">
        <v>168</v>
      </c>
      <c r="L147" s="61"/>
      <c r="M147" s="201" t="s">
        <v>24</v>
      </c>
      <c r="N147" s="202" t="s">
        <v>49</v>
      </c>
      <c r="O147" s="42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AR147" s="23" t="s">
        <v>169</v>
      </c>
      <c r="AT147" s="23" t="s">
        <v>164</v>
      </c>
      <c r="AU147" s="23" t="s">
        <v>87</v>
      </c>
      <c r="AY147" s="23" t="s">
        <v>162</v>
      </c>
      <c r="BE147" s="205">
        <f>IF(N147="základní",J147,0)</f>
        <v>0</v>
      </c>
      <c r="BF147" s="205">
        <f>IF(N147="snížená",J147,0)</f>
        <v>0</v>
      </c>
      <c r="BG147" s="205">
        <f>IF(N147="zákl. přenesená",J147,0)</f>
        <v>0</v>
      </c>
      <c r="BH147" s="205">
        <f>IF(N147="sníž. přenesená",J147,0)</f>
        <v>0</v>
      </c>
      <c r="BI147" s="205">
        <f>IF(N147="nulová",J147,0)</f>
        <v>0</v>
      </c>
      <c r="BJ147" s="23" t="s">
        <v>25</v>
      </c>
      <c r="BK147" s="205">
        <f>ROUND(I147*H147,2)</f>
        <v>0</v>
      </c>
      <c r="BL147" s="23" t="s">
        <v>169</v>
      </c>
      <c r="BM147" s="23" t="s">
        <v>284</v>
      </c>
    </row>
    <row r="148" spans="2:65" s="11" customFormat="1" x14ac:dyDescent="0.3">
      <c r="B148" s="206"/>
      <c r="C148" s="207"/>
      <c r="D148" s="208" t="s">
        <v>171</v>
      </c>
      <c r="E148" s="209" t="s">
        <v>24</v>
      </c>
      <c r="F148" s="210" t="s">
        <v>285</v>
      </c>
      <c r="G148" s="207"/>
      <c r="H148" s="211">
        <v>2</v>
      </c>
      <c r="I148" s="212"/>
      <c r="J148" s="207"/>
      <c r="K148" s="207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171</v>
      </c>
      <c r="AU148" s="217" t="s">
        <v>87</v>
      </c>
      <c r="AV148" s="11" t="s">
        <v>87</v>
      </c>
      <c r="AW148" s="11" t="s">
        <v>41</v>
      </c>
      <c r="AX148" s="11" t="s">
        <v>25</v>
      </c>
      <c r="AY148" s="217" t="s">
        <v>162</v>
      </c>
    </row>
    <row r="149" spans="2:65" s="1" customFormat="1" ht="31.5" customHeight="1" x14ac:dyDescent="0.3">
      <c r="B149" s="41"/>
      <c r="C149" s="194" t="s">
        <v>286</v>
      </c>
      <c r="D149" s="194" t="s">
        <v>164</v>
      </c>
      <c r="E149" s="195" t="s">
        <v>287</v>
      </c>
      <c r="F149" s="196" t="s">
        <v>288</v>
      </c>
      <c r="G149" s="197" t="s">
        <v>175</v>
      </c>
      <c r="H149" s="198">
        <v>1</v>
      </c>
      <c r="I149" s="199"/>
      <c r="J149" s="200">
        <f>ROUND(I149*H149,2)</f>
        <v>0</v>
      </c>
      <c r="K149" s="196" t="s">
        <v>168</v>
      </c>
      <c r="L149" s="61"/>
      <c r="M149" s="201" t="s">
        <v>24</v>
      </c>
      <c r="N149" s="202" t="s">
        <v>49</v>
      </c>
      <c r="O149" s="42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AR149" s="23" t="s">
        <v>169</v>
      </c>
      <c r="AT149" s="23" t="s">
        <v>164</v>
      </c>
      <c r="AU149" s="23" t="s">
        <v>87</v>
      </c>
      <c r="AY149" s="23" t="s">
        <v>162</v>
      </c>
      <c r="BE149" s="205">
        <f>IF(N149="základní",J149,0)</f>
        <v>0</v>
      </c>
      <c r="BF149" s="205">
        <f>IF(N149="snížená",J149,0)</f>
        <v>0</v>
      </c>
      <c r="BG149" s="205">
        <f>IF(N149="zákl. přenesená",J149,0)</f>
        <v>0</v>
      </c>
      <c r="BH149" s="205">
        <f>IF(N149="sníž. přenesená",J149,0)</f>
        <v>0</v>
      </c>
      <c r="BI149" s="205">
        <f>IF(N149="nulová",J149,0)</f>
        <v>0</v>
      </c>
      <c r="BJ149" s="23" t="s">
        <v>25</v>
      </c>
      <c r="BK149" s="205">
        <f>ROUND(I149*H149,2)</f>
        <v>0</v>
      </c>
      <c r="BL149" s="23" t="s">
        <v>169</v>
      </c>
      <c r="BM149" s="23" t="s">
        <v>289</v>
      </c>
    </row>
    <row r="150" spans="2:65" s="11" customFormat="1" x14ac:dyDescent="0.3">
      <c r="B150" s="206"/>
      <c r="C150" s="207"/>
      <c r="D150" s="208" t="s">
        <v>171</v>
      </c>
      <c r="E150" s="209" t="s">
        <v>24</v>
      </c>
      <c r="F150" s="210" t="s">
        <v>102</v>
      </c>
      <c r="G150" s="207"/>
      <c r="H150" s="211">
        <v>1</v>
      </c>
      <c r="I150" s="212"/>
      <c r="J150" s="207"/>
      <c r="K150" s="207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171</v>
      </c>
      <c r="AU150" s="217" t="s">
        <v>87</v>
      </c>
      <c r="AV150" s="11" t="s">
        <v>87</v>
      </c>
      <c r="AW150" s="11" t="s">
        <v>41</v>
      </c>
      <c r="AX150" s="11" t="s">
        <v>25</v>
      </c>
      <c r="AY150" s="217" t="s">
        <v>162</v>
      </c>
    </row>
    <row r="151" spans="2:65" s="1" customFormat="1" ht="31.5" customHeight="1" x14ac:dyDescent="0.3">
      <c r="B151" s="41"/>
      <c r="C151" s="194" t="s">
        <v>290</v>
      </c>
      <c r="D151" s="194" t="s">
        <v>164</v>
      </c>
      <c r="E151" s="195" t="s">
        <v>291</v>
      </c>
      <c r="F151" s="196" t="s">
        <v>292</v>
      </c>
      <c r="G151" s="197" t="s">
        <v>175</v>
      </c>
      <c r="H151" s="198">
        <v>14</v>
      </c>
      <c r="I151" s="199"/>
      <c r="J151" s="200">
        <f>ROUND(I151*H151,2)</f>
        <v>0</v>
      </c>
      <c r="K151" s="196" t="s">
        <v>168</v>
      </c>
      <c r="L151" s="61"/>
      <c r="M151" s="201" t="s">
        <v>24</v>
      </c>
      <c r="N151" s="202" t="s">
        <v>49</v>
      </c>
      <c r="O151" s="42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AR151" s="23" t="s">
        <v>169</v>
      </c>
      <c r="AT151" s="23" t="s">
        <v>164</v>
      </c>
      <c r="AU151" s="23" t="s">
        <v>87</v>
      </c>
      <c r="AY151" s="23" t="s">
        <v>162</v>
      </c>
      <c r="BE151" s="205">
        <f>IF(N151="základní",J151,0)</f>
        <v>0</v>
      </c>
      <c r="BF151" s="205">
        <f>IF(N151="snížená",J151,0)</f>
        <v>0</v>
      </c>
      <c r="BG151" s="205">
        <f>IF(N151="zákl. přenesená",J151,0)</f>
        <v>0</v>
      </c>
      <c r="BH151" s="205">
        <f>IF(N151="sníž. přenesená",J151,0)</f>
        <v>0</v>
      </c>
      <c r="BI151" s="205">
        <f>IF(N151="nulová",J151,0)</f>
        <v>0</v>
      </c>
      <c r="BJ151" s="23" t="s">
        <v>25</v>
      </c>
      <c r="BK151" s="205">
        <f>ROUND(I151*H151,2)</f>
        <v>0</v>
      </c>
      <c r="BL151" s="23" t="s">
        <v>169</v>
      </c>
      <c r="BM151" s="23" t="s">
        <v>293</v>
      </c>
    </row>
    <row r="152" spans="2:65" s="11" customFormat="1" x14ac:dyDescent="0.3">
      <c r="B152" s="206"/>
      <c r="C152" s="207"/>
      <c r="D152" s="208" t="s">
        <v>171</v>
      </c>
      <c r="E152" s="209" t="s">
        <v>24</v>
      </c>
      <c r="F152" s="210" t="s">
        <v>103</v>
      </c>
      <c r="G152" s="207"/>
      <c r="H152" s="211">
        <v>14</v>
      </c>
      <c r="I152" s="212"/>
      <c r="J152" s="207"/>
      <c r="K152" s="207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171</v>
      </c>
      <c r="AU152" s="217" t="s">
        <v>87</v>
      </c>
      <c r="AV152" s="11" t="s">
        <v>87</v>
      </c>
      <c r="AW152" s="11" t="s">
        <v>41</v>
      </c>
      <c r="AX152" s="11" t="s">
        <v>25</v>
      </c>
      <c r="AY152" s="217" t="s">
        <v>162</v>
      </c>
    </row>
    <row r="153" spans="2:65" s="1" customFormat="1" ht="31.5" customHeight="1" x14ac:dyDescent="0.3">
      <c r="B153" s="41"/>
      <c r="C153" s="194" t="s">
        <v>294</v>
      </c>
      <c r="D153" s="194" t="s">
        <v>164</v>
      </c>
      <c r="E153" s="195" t="s">
        <v>295</v>
      </c>
      <c r="F153" s="196" t="s">
        <v>296</v>
      </c>
      <c r="G153" s="197" t="s">
        <v>175</v>
      </c>
      <c r="H153" s="198">
        <v>2</v>
      </c>
      <c r="I153" s="199"/>
      <c r="J153" s="200">
        <f>ROUND(I153*H153,2)</f>
        <v>0</v>
      </c>
      <c r="K153" s="196" t="s">
        <v>168</v>
      </c>
      <c r="L153" s="61"/>
      <c r="M153" s="201" t="s">
        <v>24</v>
      </c>
      <c r="N153" s="202" t="s">
        <v>49</v>
      </c>
      <c r="O153" s="42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AR153" s="23" t="s">
        <v>169</v>
      </c>
      <c r="AT153" s="23" t="s">
        <v>164</v>
      </c>
      <c r="AU153" s="23" t="s">
        <v>87</v>
      </c>
      <c r="AY153" s="23" t="s">
        <v>162</v>
      </c>
      <c r="BE153" s="205">
        <f>IF(N153="základní",J153,0)</f>
        <v>0</v>
      </c>
      <c r="BF153" s="205">
        <f>IF(N153="snížená",J153,0)</f>
        <v>0</v>
      </c>
      <c r="BG153" s="205">
        <f>IF(N153="zákl. přenesená",J153,0)</f>
        <v>0</v>
      </c>
      <c r="BH153" s="205">
        <f>IF(N153="sníž. přenesená",J153,0)</f>
        <v>0</v>
      </c>
      <c r="BI153" s="205">
        <f>IF(N153="nulová",J153,0)</f>
        <v>0</v>
      </c>
      <c r="BJ153" s="23" t="s">
        <v>25</v>
      </c>
      <c r="BK153" s="205">
        <f>ROUND(I153*H153,2)</f>
        <v>0</v>
      </c>
      <c r="BL153" s="23" t="s">
        <v>169</v>
      </c>
      <c r="BM153" s="23" t="s">
        <v>297</v>
      </c>
    </row>
    <row r="154" spans="2:65" s="11" customFormat="1" x14ac:dyDescent="0.3">
      <c r="B154" s="206"/>
      <c r="C154" s="207"/>
      <c r="D154" s="208" t="s">
        <v>171</v>
      </c>
      <c r="E154" s="209" t="s">
        <v>24</v>
      </c>
      <c r="F154" s="210" t="s">
        <v>105</v>
      </c>
      <c r="G154" s="207"/>
      <c r="H154" s="211">
        <v>2</v>
      </c>
      <c r="I154" s="212"/>
      <c r="J154" s="207"/>
      <c r="K154" s="207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171</v>
      </c>
      <c r="AU154" s="217" t="s">
        <v>87</v>
      </c>
      <c r="AV154" s="11" t="s">
        <v>87</v>
      </c>
      <c r="AW154" s="11" t="s">
        <v>41</v>
      </c>
      <c r="AX154" s="11" t="s">
        <v>25</v>
      </c>
      <c r="AY154" s="217" t="s">
        <v>162</v>
      </c>
    </row>
    <row r="155" spans="2:65" s="1" customFormat="1" ht="44.25" customHeight="1" x14ac:dyDescent="0.3">
      <c r="B155" s="41"/>
      <c r="C155" s="194" t="s">
        <v>298</v>
      </c>
      <c r="D155" s="194" t="s">
        <v>164</v>
      </c>
      <c r="E155" s="195" t="s">
        <v>299</v>
      </c>
      <c r="F155" s="196" t="s">
        <v>300</v>
      </c>
      <c r="G155" s="197" t="s">
        <v>175</v>
      </c>
      <c r="H155" s="198">
        <v>1</v>
      </c>
      <c r="I155" s="199"/>
      <c r="J155" s="200">
        <f>ROUND(I155*H155,2)</f>
        <v>0</v>
      </c>
      <c r="K155" s="196" t="s">
        <v>168</v>
      </c>
      <c r="L155" s="61"/>
      <c r="M155" s="201" t="s">
        <v>24</v>
      </c>
      <c r="N155" s="202" t="s">
        <v>49</v>
      </c>
      <c r="O155" s="42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AR155" s="23" t="s">
        <v>169</v>
      </c>
      <c r="AT155" s="23" t="s">
        <v>164</v>
      </c>
      <c r="AU155" s="23" t="s">
        <v>87</v>
      </c>
      <c r="AY155" s="23" t="s">
        <v>162</v>
      </c>
      <c r="BE155" s="205">
        <f>IF(N155="základní",J155,0)</f>
        <v>0</v>
      </c>
      <c r="BF155" s="205">
        <f>IF(N155="snížená",J155,0)</f>
        <v>0</v>
      </c>
      <c r="BG155" s="205">
        <f>IF(N155="zákl. přenesená",J155,0)</f>
        <v>0</v>
      </c>
      <c r="BH155" s="205">
        <f>IF(N155="sníž. přenesená",J155,0)</f>
        <v>0</v>
      </c>
      <c r="BI155" s="205">
        <f>IF(N155="nulová",J155,0)</f>
        <v>0</v>
      </c>
      <c r="BJ155" s="23" t="s">
        <v>25</v>
      </c>
      <c r="BK155" s="205">
        <f>ROUND(I155*H155,2)</f>
        <v>0</v>
      </c>
      <c r="BL155" s="23" t="s">
        <v>169</v>
      </c>
      <c r="BM155" s="23" t="s">
        <v>301</v>
      </c>
    </row>
    <row r="156" spans="2:65" s="11" customFormat="1" x14ac:dyDescent="0.3">
      <c r="B156" s="206"/>
      <c r="C156" s="207"/>
      <c r="D156" s="208" t="s">
        <v>171</v>
      </c>
      <c r="E156" s="209" t="s">
        <v>24</v>
      </c>
      <c r="F156" s="210" t="s">
        <v>302</v>
      </c>
      <c r="G156" s="207"/>
      <c r="H156" s="211">
        <v>1</v>
      </c>
      <c r="I156" s="212"/>
      <c r="J156" s="207"/>
      <c r="K156" s="207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171</v>
      </c>
      <c r="AU156" s="217" t="s">
        <v>87</v>
      </c>
      <c r="AV156" s="11" t="s">
        <v>87</v>
      </c>
      <c r="AW156" s="11" t="s">
        <v>41</v>
      </c>
      <c r="AX156" s="11" t="s">
        <v>25</v>
      </c>
      <c r="AY156" s="217" t="s">
        <v>162</v>
      </c>
    </row>
    <row r="157" spans="2:65" s="1" customFormat="1" ht="44.25" customHeight="1" x14ac:dyDescent="0.3">
      <c r="B157" s="41"/>
      <c r="C157" s="194" t="s">
        <v>303</v>
      </c>
      <c r="D157" s="194" t="s">
        <v>164</v>
      </c>
      <c r="E157" s="195" t="s">
        <v>304</v>
      </c>
      <c r="F157" s="196" t="s">
        <v>305</v>
      </c>
      <c r="G157" s="197" t="s">
        <v>175</v>
      </c>
      <c r="H157" s="198">
        <v>14</v>
      </c>
      <c r="I157" s="199"/>
      <c r="J157" s="200">
        <f>ROUND(I157*H157,2)</f>
        <v>0</v>
      </c>
      <c r="K157" s="196" t="s">
        <v>168</v>
      </c>
      <c r="L157" s="61"/>
      <c r="M157" s="201" t="s">
        <v>24</v>
      </c>
      <c r="N157" s="202" t="s">
        <v>49</v>
      </c>
      <c r="O157" s="42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AR157" s="23" t="s">
        <v>169</v>
      </c>
      <c r="AT157" s="23" t="s">
        <v>164</v>
      </c>
      <c r="AU157" s="23" t="s">
        <v>87</v>
      </c>
      <c r="AY157" s="23" t="s">
        <v>162</v>
      </c>
      <c r="BE157" s="205">
        <f>IF(N157="základní",J157,0)</f>
        <v>0</v>
      </c>
      <c r="BF157" s="205">
        <f>IF(N157="snížená",J157,0)</f>
        <v>0</v>
      </c>
      <c r="BG157" s="205">
        <f>IF(N157="zákl. přenesená",J157,0)</f>
        <v>0</v>
      </c>
      <c r="BH157" s="205">
        <f>IF(N157="sníž. přenesená",J157,0)</f>
        <v>0</v>
      </c>
      <c r="BI157" s="205">
        <f>IF(N157="nulová",J157,0)</f>
        <v>0</v>
      </c>
      <c r="BJ157" s="23" t="s">
        <v>25</v>
      </c>
      <c r="BK157" s="205">
        <f>ROUND(I157*H157,2)</f>
        <v>0</v>
      </c>
      <c r="BL157" s="23" t="s">
        <v>169</v>
      </c>
      <c r="BM157" s="23" t="s">
        <v>306</v>
      </c>
    </row>
    <row r="158" spans="2:65" s="11" customFormat="1" x14ac:dyDescent="0.3">
      <c r="B158" s="206"/>
      <c r="C158" s="207"/>
      <c r="D158" s="208" t="s">
        <v>171</v>
      </c>
      <c r="E158" s="209" t="s">
        <v>24</v>
      </c>
      <c r="F158" s="210" t="s">
        <v>307</v>
      </c>
      <c r="G158" s="207"/>
      <c r="H158" s="211">
        <v>14</v>
      </c>
      <c r="I158" s="212"/>
      <c r="J158" s="207"/>
      <c r="K158" s="207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171</v>
      </c>
      <c r="AU158" s="217" t="s">
        <v>87</v>
      </c>
      <c r="AV158" s="11" t="s">
        <v>87</v>
      </c>
      <c r="AW158" s="11" t="s">
        <v>41</v>
      </c>
      <c r="AX158" s="11" t="s">
        <v>25</v>
      </c>
      <c r="AY158" s="217" t="s">
        <v>162</v>
      </c>
    </row>
    <row r="159" spans="2:65" s="1" customFormat="1" ht="44.25" customHeight="1" x14ac:dyDescent="0.3">
      <c r="B159" s="41"/>
      <c r="C159" s="194" t="s">
        <v>308</v>
      </c>
      <c r="D159" s="194" t="s">
        <v>164</v>
      </c>
      <c r="E159" s="195" t="s">
        <v>309</v>
      </c>
      <c r="F159" s="196" t="s">
        <v>310</v>
      </c>
      <c r="G159" s="197" t="s">
        <v>175</v>
      </c>
      <c r="H159" s="198">
        <v>2</v>
      </c>
      <c r="I159" s="199"/>
      <c r="J159" s="200">
        <f>ROUND(I159*H159,2)</f>
        <v>0</v>
      </c>
      <c r="K159" s="196" t="s">
        <v>168</v>
      </c>
      <c r="L159" s="61"/>
      <c r="M159" s="201" t="s">
        <v>24</v>
      </c>
      <c r="N159" s="202" t="s">
        <v>49</v>
      </c>
      <c r="O159" s="42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AR159" s="23" t="s">
        <v>169</v>
      </c>
      <c r="AT159" s="23" t="s">
        <v>164</v>
      </c>
      <c r="AU159" s="23" t="s">
        <v>87</v>
      </c>
      <c r="AY159" s="23" t="s">
        <v>162</v>
      </c>
      <c r="BE159" s="205">
        <f>IF(N159="základní",J159,0)</f>
        <v>0</v>
      </c>
      <c r="BF159" s="205">
        <f>IF(N159="snížená",J159,0)</f>
        <v>0</v>
      </c>
      <c r="BG159" s="205">
        <f>IF(N159="zákl. přenesená",J159,0)</f>
        <v>0</v>
      </c>
      <c r="BH159" s="205">
        <f>IF(N159="sníž. přenesená",J159,0)</f>
        <v>0</v>
      </c>
      <c r="BI159" s="205">
        <f>IF(N159="nulová",J159,0)</f>
        <v>0</v>
      </c>
      <c r="BJ159" s="23" t="s">
        <v>25</v>
      </c>
      <c r="BK159" s="205">
        <f>ROUND(I159*H159,2)</f>
        <v>0</v>
      </c>
      <c r="BL159" s="23" t="s">
        <v>169</v>
      </c>
      <c r="BM159" s="23" t="s">
        <v>311</v>
      </c>
    </row>
    <row r="160" spans="2:65" s="11" customFormat="1" x14ac:dyDescent="0.3">
      <c r="B160" s="206"/>
      <c r="C160" s="207"/>
      <c r="D160" s="208" t="s">
        <v>171</v>
      </c>
      <c r="E160" s="209" t="s">
        <v>24</v>
      </c>
      <c r="F160" s="210" t="s">
        <v>312</v>
      </c>
      <c r="G160" s="207"/>
      <c r="H160" s="211">
        <v>2</v>
      </c>
      <c r="I160" s="212"/>
      <c r="J160" s="207"/>
      <c r="K160" s="207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171</v>
      </c>
      <c r="AU160" s="217" t="s">
        <v>87</v>
      </c>
      <c r="AV160" s="11" t="s">
        <v>87</v>
      </c>
      <c r="AW160" s="11" t="s">
        <v>41</v>
      </c>
      <c r="AX160" s="11" t="s">
        <v>25</v>
      </c>
      <c r="AY160" s="217" t="s">
        <v>162</v>
      </c>
    </row>
    <row r="161" spans="2:65" s="1" customFormat="1" ht="22.5" customHeight="1" x14ac:dyDescent="0.3">
      <c r="B161" s="41"/>
      <c r="C161" s="194" t="s">
        <v>313</v>
      </c>
      <c r="D161" s="194" t="s">
        <v>164</v>
      </c>
      <c r="E161" s="195" t="s">
        <v>314</v>
      </c>
      <c r="F161" s="196" t="s">
        <v>315</v>
      </c>
      <c r="G161" s="197" t="s">
        <v>167</v>
      </c>
      <c r="H161" s="198">
        <v>15.5</v>
      </c>
      <c r="I161" s="199"/>
      <c r="J161" s="200">
        <f>ROUND(I161*H161,2)</f>
        <v>0</v>
      </c>
      <c r="K161" s="196" t="s">
        <v>168</v>
      </c>
      <c r="L161" s="61"/>
      <c r="M161" s="201" t="s">
        <v>24</v>
      </c>
      <c r="N161" s="202" t="s">
        <v>49</v>
      </c>
      <c r="O161" s="42"/>
      <c r="P161" s="203">
        <f>O161*H161</f>
        <v>0</v>
      </c>
      <c r="Q161" s="203">
        <v>0</v>
      </c>
      <c r="R161" s="203">
        <f>Q161*H161</f>
        <v>0</v>
      </c>
      <c r="S161" s="203">
        <v>0</v>
      </c>
      <c r="T161" s="204">
        <f>S161*H161</f>
        <v>0</v>
      </c>
      <c r="AR161" s="23" t="s">
        <v>169</v>
      </c>
      <c r="AT161" s="23" t="s">
        <v>164</v>
      </c>
      <c r="AU161" s="23" t="s">
        <v>87</v>
      </c>
      <c r="AY161" s="23" t="s">
        <v>162</v>
      </c>
      <c r="BE161" s="205">
        <f>IF(N161="základní",J161,0)</f>
        <v>0</v>
      </c>
      <c r="BF161" s="205">
        <f>IF(N161="snížená",J161,0)</f>
        <v>0</v>
      </c>
      <c r="BG161" s="205">
        <f>IF(N161="zákl. přenesená",J161,0)</f>
        <v>0</v>
      </c>
      <c r="BH161" s="205">
        <f>IF(N161="sníž. přenesená",J161,0)</f>
        <v>0</v>
      </c>
      <c r="BI161" s="205">
        <f>IF(N161="nulová",J161,0)</f>
        <v>0</v>
      </c>
      <c r="BJ161" s="23" t="s">
        <v>25</v>
      </c>
      <c r="BK161" s="205">
        <f>ROUND(I161*H161,2)</f>
        <v>0</v>
      </c>
      <c r="BL161" s="23" t="s">
        <v>169</v>
      </c>
      <c r="BM161" s="23" t="s">
        <v>316</v>
      </c>
    </row>
    <row r="162" spans="2:65" s="11" customFormat="1" x14ac:dyDescent="0.3">
      <c r="B162" s="206"/>
      <c r="C162" s="207"/>
      <c r="D162" s="218" t="s">
        <v>171</v>
      </c>
      <c r="E162" s="219" t="s">
        <v>24</v>
      </c>
      <c r="F162" s="220" t="s">
        <v>317</v>
      </c>
      <c r="G162" s="207"/>
      <c r="H162" s="221">
        <v>10</v>
      </c>
      <c r="I162" s="212"/>
      <c r="J162" s="207"/>
      <c r="K162" s="207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171</v>
      </c>
      <c r="AU162" s="217" t="s">
        <v>87</v>
      </c>
      <c r="AV162" s="11" t="s">
        <v>87</v>
      </c>
      <c r="AW162" s="11" t="s">
        <v>41</v>
      </c>
      <c r="AX162" s="11" t="s">
        <v>78</v>
      </c>
      <c r="AY162" s="217" t="s">
        <v>162</v>
      </c>
    </row>
    <row r="163" spans="2:65" s="11" customFormat="1" x14ac:dyDescent="0.3">
      <c r="B163" s="206"/>
      <c r="C163" s="207"/>
      <c r="D163" s="218" t="s">
        <v>171</v>
      </c>
      <c r="E163" s="219" t="s">
        <v>24</v>
      </c>
      <c r="F163" s="220" t="s">
        <v>318</v>
      </c>
      <c r="G163" s="207"/>
      <c r="H163" s="221">
        <v>5.5</v>
      </c>
      <c r="I163" s="212"/>
      <c r="J163" s="207"/>
      <c r="K163" s="207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171</v>
      </c>
      <c r="AU163" s="217" t="s">
        <v>87</v>
      </c>
      <c r="AV163" s="11" t="s">
        <v>87</v>
      </c>
      <c r="AW163" s="11" t="s">
        <v>41</v>
      </c>
      <c r="AX163" s="11" t="s">
        <v>78</v>
      </c>
      <c r="AY163" s="217" t="s">
        <v>162</v>
      </c>
    </row>
    <row r="164" spans="2:65" s="12" customFormat="1" x14ac:dyDescent="0.3">
      <c r="B164" s="222"/>
      <c r="C164" s="223"/>
      <c r="D164" s="208" t="s">
        <v>171</v>
      </c>
      <c r="E164" s="224" t="s">
        <v>24</v>
      </c>
      <c r="F164" s="225" t="s">
        <v>248</v>
      </c>
      <c r="G164" s="223"/>
      <c r="H164" s="226">
        <v>15.5</v>
      </c>
      <c r="I164" s="227"/>
      <c r="J164" s="223"/>
      <c r="K164" s="223"/>
      <c r="L164" s="228"/>
      <c r="M164" s="229"/>
      <c r="N164" s="230"/>
      <c r="O164" s="230"/>
      <c r="P164" s="230"/>
      <c r="Q164" s="230"/>
      <c r="R164" s="230"/>
      <c r="S164" s="230"/>
      <c r="T164" s="231"/>
      <c r="AT164" s="232" t="s">
        <v>171</v>
      </c>
      <c r="AU164" s="232" t="s">
        <v>87</v>
      </c>
      <c r="AV164" s="12" t="s">
        <v>169</v>
      </c>
      <c r="AW164" s="12" t="s">
        <v>41</v>
      </c>
      <c r="AX164" s="12" t="s">
        <v>25</v>
      </c>
      <c r="AY164" s="232" t="s">
        <v>162</v>
      </c>
    </row>
    <row r="165" spans="2:65" s="1" customFormat="1" ht="22.5" customHeight="1" x14ac:dyDescent="0.3">
      <c r="B165" s="41"/>
      <c r="C165" s="194" t="s">
        <v>319</v>
      </c>
      <c r="D165" s="194" t="s">
        <v>164</v>
      </c>
      <c r="E165" s="195" t="s">
        <v>320</v>
      </c>
      <c r="F165" s="196" t="s">
        <v>321</v>
      </c>
      <c r="G165" s="197" t="s">
        <v>322</v>
      </c>
      <c r="H165" s="198">
        <v>10</v>
      </c>
      <c r="I165" s="199"/>
      <c r="J165" s="200">
        <f>ROUND(I165*H165,2)</f>
        <v>0</v>
      </c>
      <c r="K165" s="196" t="s">
        <v>24</v>
      </c>
      <c r="L165" s="61"/>
      <c r="M165" s="201" t="s">
        <v>24</v>
      </c>
      <c r="N165" s="202" t="s">
        <v>49</v>
      </c>
      <c r="O165" s="42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AR165" s="23" t="s">
        <v>169</v>
      </c>
      <c r="AT165" s="23" t="s">
        <v>164</v>
      </c>
      <c r="AU165" s="23" t="s">
        <v>87</v>
      </c>
      <c r="AY165" s="23" t="s">
        <v>162</v>
      </c>
      <c r="BE165" s="205">
        <f>IF(N165="základní",J165,0)</f>
        <v>0</v>
      </c>
      <c r="BF165" s="205">
        <f>IF(N165="snížená",J165,0)</f>
        <v>0</v>
      </c>
      <c r="BG165" s="205">
        <f>IF(N165="zákl. přenesená",J165,0)</f>
        <v>0</v>
      </c>
      <c r="BH165" s="205">
        <f>IF(N165="sníž. přenesená",J165,0)</f>
        <v>0</v>
      </c>
      <c r="BI165" s="205">
        <f>IF(N165="nulová",J165,0)</f>
        <v>0</v>
      </c>
      <c r="BJ165" s="23" t="s">
        <v>25</v>
      </c>
      <c r="BK165" s="205">
        <f>ROUND(I165*H165,2)</f>
        <v>0</v>
      </c>
      <c r="BL165" s="23" t="s">
        <v>169</v>
      </c>
      <c r="BM165" s="23" t="s">
        <v>323</v>
      </c>
    </row>
    <row r="166" spans="2:65" s="11" customFormat="1" x14ac:dyDescent="0.3">
      <c r="B166" s="206"/>
      <c r="C166" s="207"/>
      <c r="D166" s="208" t="s">
        <v>171</v>
      </c>
      <c r="E166" s="209" t="s">
        <v>24</v>
      </c>
      <c r="F166" s="210" t="s">
        <v>324</v>
      </c>
      <c r="G166" s="207"/>
      <c r="H166" s="211">
        <v>10</v>
      </c>
      <c r="I166" s="212"/>
      <c r="J166" s="207"/>
      <c r="K166" s="207"/>
      <c r="L166" s="213"/>
      <c r="M166" s="214"/>
      <c r="N166" s="215"/>
      <c r="O166" s="215"/>
      <c r="P166" s="215"/>
      <c r="Q166" s="215"/>
      <c r="R166" s="215"/>
      <c r="S166" s="215"/>
      <c r="T166" s="216"/>
      <c r="AT166" s="217" t="s">
        <v>171</v>
      </c>
      <c r="AU166" s="217" t="s">
        <v>87</v>
      </c>
      <c r="AV166" s="11" t="s">
        <v>87</v>
      </c>
      <c r="AW166" s="11" t="s">
        <v>41</v>
      </c>
      <c r="AX166" s="11" t="s">
        <v>25</v>
      </c>
      <c r="AY166" s="217" t="s">
        <v>162</v>
      </c>
    </row>
    <row r="167" spans="2:65" s="1" customFormat="1" ht="22.5" customHeight="1" x14ac:dyDescent="0.3">
      <c r="B167" s="41"/>
      <c r="C167" s="194" t="s">
        <v>325</v>
      </c>
      <c r="D167" s="194" t="s">
        <v>164</v>
      </c>
      <c r="E167" s="195" t="s">
        <v>326</v>
      </c>
      <c r="F167" s="196" t="s">
        <v>327</v>
      </c>
      <c r="G167" s="197" t="s">
        <v>202</v>
      </c>
      <c r="H167" s="198">
        <v>911</v>
      </c>
      <c r="I167" s="199"/>
      <c r="J167" s="200">
        <f>ROUND(I167*H167,2)</f>
        <v>0</v>
      </c>
      <c r="K167" s="196" t="s">
        <v>168</v>
      </c>
      <c r="L167" s="61"/>
      <c r="M167" s="201" t="s">
        <v>24</v>
      </c>
      <c r="N167" s="202" t="s">
        <v>49</v>
      </c>
      <c r="O167" s="42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AR167" s="23" t="s">
        <v>169</v>
      </c>
      <c r="AT167" s="23" t="s">
        <v>164</v>
      </c>
      <c r="AU167" s="23" t="s">
        <v>87</v>
      </c>
      <c r="AY167" s="23" t="s">
        <v>162</v>
      </c>
      <c r="BE167" s="205">
        <f>IF(N167="základní",J167,0)</f>
        <v>0</v>
      </c>
      <c r="BF167" s="205">
        <f>IF(N167="snížená",J167,0)</f>
        <v>0</v>
      </c>
      <c r="BG167" s="205">
        <f>IF(N167="zákl. přenesená",J167,0)</f>
        <v>0</v>
      </c>
      <c r="BH167" s="205">
        <f>IF(N167="sníž. přenesená",J167,0)</f>
        <v>0</v>
      </c>
      <c r="BI167" s="205">
        <f>IF(N167="nulová",J167,0)</f>
        <v>0</v>
      </c>
      <c r="BJ167" s="23" t="s">
        <v>25</v>
      </c>
      <c r="BK167" s="205">
        <f>ROUND(I167*H167,2)</f>
        <v>0</v>
      </c>
      <c r="BL167" s="23" t="s">
        <v>169</v>
      </c>
      <c r="BM167" s="23" t="s">
        <v>328</v>
      </c>
    </row>
    <row r="168" spans="2:65" s="11" customFormat="1" x14ac:dyDescent="0.3">
      <c r="B168" s="206"/>
      <c r="C168" s="207"/>
      <c r="D168" s="218" t="s">
        <v>171</v>
      </c>
      <c r="E168" s="219" t="s">
        <v>99</v>
      </c>
      <c r="F168" s="220" t="s">
        <v>329</v>
      </c>
      <c r="G168" s="207"/>
      <c r="H168" s="221">
        <v>490</v>
      </c>
      <c r="I168" s="212"/>
      <c r="J168" s="207"/>
      <c r="K168" s="207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171</v>
      </c>
      <c r="AU168" s="217" t="s">
        <v>87</v>
      </c>
      <c r="AV168" s="11" t="s">
        <v>87</v>
      </c>
      <c r="AW168" s="11" t="s">
        <v>41</v>
      </c>
      <c r="AX168" s="11" t="s">
        <v>78</v>
      </c>
      <c r="AY168" s="217" t="s">
        <v>162</v>
      </c>
    </row>
    <row r="169" spans="2:65" s="11" customFormat="1" x14ac:dyDescent="0.3">
      <c r="B169" s="206"/>
      <c r="C169" s="207"/>
      <c r="D169" s="218" t="s">
        <v>171</v>
      </c>
      <c r="E169" s="219" t="s">
        <v>106</v>
      </c>
      <c r="F169" s="220" t="s">
        <v>330</v>
      </c>
      <c r="G169" s="207"/>
      <c r="H169" s="221">
        <v>421</v>
      </c>
      <c r="I169" s="212"/>
      <c r="J169" s="207"/>
      <c r="K169" s="207"/>
      <c r="L169" s="213"/>
      <c r="M169" s="214"/>
      <c r="N169" s="215"/>
      <c r="O169" s="215"/>
      <c r="P169" s="215"/>
      <c r="Q169" s="215"/>
      <c r="R169" s="215"/>
      <c r="S169" s="215"/>
      <c r="T169" s="216"/>
      <c r="AT169" s="217" t="s">
        <v>171</v>
      </c>
      <c r="AU169" s="217" t="s">
        <v>87</v>
      </c>
      <c r="AV169" s="11" t="s">
        <v>87</v>
      </c>
      <c r="AW169" s="11" t="s">
        <v>41</v>
      </c>
      <c r="AX169" s="11" t="s">
        <v>78</v>
      </c>
      <c r="AY169" s="217" t="s">
        <v>162</v>
      </c>
    </row>
    <row r="170" spans="2:65" s="12" customFormat="1" x14ac:dyDescent="0.3">
      <c r="B170" s="222"/>
      <c r="C170" s="223"/>
      <c r="D170" s="208" t="s">
        <v>171</v>
      </c>
      <c r="E170" s="224" t="s">
        <v>24</v>
      </c>
      <c r="F170" s="225" t="s">
        <v>248</v>
      </c>
      <c r="G170" s="223"/>
      <c r="H170" s="226">
        <v>911</v>
      </c>
      <c r="I170" s="227"/>
      <c r="J170" s="223"/>
      <c r="K170" s="223"/>
      <c r="L170" s="228"/>
      <c r="M170" s="229"/>
      <c r="N170" s="230"/>
      <c r="O170" s="230"/>
      <c r="P170" s="230"/>
      <c r="Q170" s="230"/>
      <c r="R170" s="230"/>
      <c r="S170" s="230"/>
      <c r="T170" s="231"/>
      <c r="AT170" s="232" t="s">
        <v>171</v>
      </c>
      <c r="AU170" s="232" t="s">
        <v>87</v>
      </c>
      <c r="AV170" s="12" t="s">
        <v>169</v>
      </c>
      <c r="AW170" s="12" t="s">
        <v>41</v>
      </c>
      <c r="AX170" s="12" t="s">
        <v>25</v>
      </c>
      <c r="AY170" s="232" t="s">
        <v>162</v>
      </c>
    </row>
    <row r="171" spans="2:65" s="1" customFormat="1" ht="31.5" customHeight="1" x14ac:dyDescent="0.3">
      <c r="B171" s="41"/>
      <c r="C171" s="194" t="s">
        <v>331</v>
      </c>
      <c r="D171" s="194" t="s">
        <v>164</v>
      </c>
      <c r="E171" s="195" t="s">
        <v>332</v>
      </c>
      <c r="F171" s="196" t="s">
        <v>333</v>
      </c>
      <c r="G171" s="197" t="s">
        <v>202</v>
      </c>
      <c r="H171" s="198">
        <v>210</v>
      </c>
      <c r="I171" s="199"/>
      <c r="J171" s="200">
        <f>ROUND(I171*H171,2)</f>
        <v>0</v>
      </c>
      <c r="K171" s="196" t="s">
        <v>168</v>
      </c>
      <c r="L171" s="61"/>
      <c r="M171" s="201" t="s">
        <v>24</v>
      </c>
      <c r="N171" s="202" t="s">
        <v>49</v>
      </c>
      <c r="O171" s="42"/>
      <c r="P171" s="203">
        <f>O171*H171</f>
        <v>0</v>
      </c>
      <c r="Q171" s="203">
        <v>0</v>
      </c>
      <c r="R171" s="203">
        <f>Q171*H171</f>
        <v>0</v>
      </c>
      <c r="S171" s="203">
        <v>0</v>
      </c>
      <c r="T171" s="204">
        <f>S171*H171</f>
        <v>0</v>
      </c>
      <c r="AR171" s="23" t="s">
        <v>169</v>
      </c>
      <c r="AT171" s="23" t="s">
        <v>164</v>
      </c>
      <c r="AU171" s="23" t="s">
        <v>87</v>
      </c>
      <c r="AY171" s="23" t="s">
        <v>162</v>
      </c>
      <c r="BE171" s="205">
        <f>IF(N171="základní",J171,0)</f>
        <v>0</v>
      </c>
      <c r="BF171" s="205">
        <f>IF(N171="snížená",J171,0)</f>
        <v>0</v>
      </c>
      <c r="BG171" s="205">
        <f>IF(N171="zákl. přenesená",J171,0)</f>
        <v>0</v>
      </c>
      <c r="BH171" s="205">
        <f>IF(N171="sníž. přenesená",J171,0)</f>
        <v>0</v>
      </c>
      <c r="BI171" s="205">
        <f>IF(N171="nulová",J171,0)</f>
        <v>0</v>
      </c>
      <c r="BJ171" s="23" t="s">
        <v>25</v>
      </c>
      <c r="BK171" s="205">
        <f>ROUND(I171*H171,2)</f>
        <v>0</v>
      </c>
      <c r="BL171" s="23" t="s">
        <v>169</v>
      </c>
      <c r="BM171" s="23" t="s">
        <v>334</v>
      </c>
    </row>
    <row r="172" spans="2:65" s="11" customFormat="1" x14ac:dyDescent="0.3">
      <c r="B172" s="206"/>
      <c r="C172" s="207"/>
      <c r="D172" s="208" t="s">
        <v>171</v>
      </c>
      <c r="E172" s="209" t="s">
        <v>24</v>
      </c>
      <c r="F172" s="210" t="s">
        <v>335</v>
      </c>
      <c r="G172" s="207"/>
      <c r="H172" s="211">
        <v>210</v>
      </c>
      <c r="I172" s="212"/>
      <c r="J172" s="207"/>
      <c r="K172" s="207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171</v>
      </c>
      <c r="AU172" s="217" t="s">
        <v>87</v>
      </c>
      <c r="AV172" s="11" t="s">
        <v>87</v>
      </c>
      <c r="AW172" s="11" t="s">
        <v>41</v>
      </c>
      <c r="AX172" s="11" t="s">
        <v>25</v>
      </c>
      <c r="AY172" s="217" t="s">
        <v>162</v>
      </c>
    </row>
    <row r="173" spans="2:65" s="1" customFormat="1" ht="22.5" customHeight="1" x14ac:dyDescent="0.3">
      <c r="B173" s="41"/>
      <c r="C173" s="194" t="s">
        <v>336</v>
      </c>
      <c r="D173" s="194" t="s">
        <v>164</v>
      </c>
      <c r="E173" s="195" t="s">
        <v>337</v>
      </c>
      <c r="F173" s="196" t="s">
        <v>338</v>
      </c>
      <c r="G173" s="197" t="s">
        <v>202</v>
      </c>
      <c r="H173" s="198">
        <v>257</v>
      </c>
      <c r="I173" s="199"/>
      <c r="J173" s="200">
        <f>ROUND(I173*H173,2)</f>
        <v>0</v>
      </c>
      <c r="K173" s="196" t="s">
        <v>24</v>
      </c>
      <c r="L173" s="61"/>
      <c r="M173" s="201" t="s">
        <v>24</v>
      </c>
      <c r="N173" s="202" t="s">
        <v>49</v>
      </c>
      <c r="O173" s="42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AR173" s="23" t="s">
        <v>169</v>
      </c>
      <c r="AT173" s="23" t="s">
        <v>164</v>
      </c>
      <c r="AU173" s="23" t="s">
        <v>87</v>
      </c>
      <c r="AY173" s="23" t="s">
        <v>162</v>
      </c>
      <c r="BE173" s="205">
        <f>IF(N173="základní",J173,0)</f>
        <v>0</v>
      </c>
      <c r="BF173" s="205">
        <f>IF(N173="snížená",J173,0)</f>
        <v>0</v>
      </c>
      <c r="BG173" s="205">
        <f>IF(N173="zákl. přenesená",J173,0)</f>
        <v>0</v>
      </c>
      <c r="BH173" s="205">
        <f>IF(N173="sníž. přenesená",J173,0)</f>
        <v>0</v>
      </c>
      <c r="BI173" s="205">
        <f>IF(N173="nulová",J173,0)</f>
        <v>0</v>
      </c>
      <c r="BJ173" s="23" t="s">
        <v>25</v>
      </c>
      <c r="BK173" s="205">
        <f>ROUND(I173*H173,2)</f>
        <v>0</v>
      </c>
      <c r="BL173" s="23" t="s">
        <v>169</v>
      </c>
      <c r="BM173" s="23" t="s">
        <v>339</v>
      </c>
    </row>
    <row r="174" spans="2:65" s="11" customFormat="1" x14ac:dyDescent="0.3">
      <c r="B174" s="206"/>
      <c r="C174" s="207"/>
      <c r="D174" s="208" t="s">
        <v>171</v>
      </c>
      <c r="E174" s="209" t="s">
        <v>24</v>
      </c>
      <c r="F174" s="210" t="s">
        <v>340</v>
      </c>
      <c r="G174" s="207"/>
      <c r="H174" s="211">
        <v>257</v>
      </c>
      <c r="I174" s="212"/>
      <c r="J174" s="207"/>
      <c r="K174" s="207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171</v>
      </c>
      <c r="AU174" s="217" t="s">
        <v>87</v>
      </c>
      <c r="AV174" s="11" t="s">
        <v>87</v>
      </c>
      <c r="AW174" s="11" t="s">
        <v>41</v>
      </c>
      <c r="AX174" s="11" t="s">
        <v>25</v>
      </c>
      <c r="AY174" s="217" t="s">
        <v>162</v>
      </c>
    </row>
    <row r="175" spans="2:65" s="1" customFormat="1" ht="31.5" customHeight="1" x14ac:dyDescent="0.3">
      <c r="B175" s="41"/>
      <c r="C175" s="194" t="s">
        <v>341</v>
      </c>
      <c r="D175" s="194" t="s">
        <v>164</v>
      </c>
      <c r="E175" s="195" t="s">
        <v>342</v>
      </c>
      <c r="F175" s="196" t="s">
        <v>343</v>
      </c>
      <c r="G175" s="197" t="s">
        <v>202</v>
      </c>
      <c r="H175" s="198">
        <v>210</v>
      </c>
      <c r="I175" s="199"/>
      <c r="J175" s="200">
        <f>ROUND(I175*H175,2)</f>
        <v>0</v>
      </c>
      <c r="K175" s="196" t="s">
        <v>168</v>
      </c>
      <c r="L175" s="61"/>
      <c r="M175" s="201" t="s">
        <v>24</v>
      </c>
      <c r="N175" s="202" t="s">
        <v>49</v>
      </c>
      <c r="O175" s="42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AR175" s="23" t="s">
        <v>169</v>
      </c>
      <c r="AT175" s="23" t="s">
        <v>164</v>
      </c>
      <c r="AU175" s="23" t="s">
        <v>87</v>
      </c>
      <c r="AY175" s="23" t="s">
        <v>162</v>
      </c>
      <c r="BE175" s="205">
        <f>IF(N175="základní",J175,0)</f>
        <v>0</v>
      </c>
      <c r="BF175" s="205">
        <f>IF(N175="snížená",J175,0)</f>
        <v>0</v>
      </c>
      <c r="BG175" s="205">
        <f>IF(N175="zákl. přenesená",J175,0)</f>
        <v>0</v>
      </c>
      <c r="BH175" s="205">
        <f>IF(N175="sníž. přenesená",J175,0)</f>
        <v>0</v>
      </c>
      <c r="BI175" s="205">
        <f>IF(N175="nulová",J175,0)</f>
        <v>0</v>
      </c>
      <c r="BJ175" s="23" t="s">
        <v>25</v>
      </c>
      <c r="BK175" s="205">
        <f>ROUND(I175*H175,2)</f>
        <v>0</v>
      </c>
      <c r="BL175" s="23" t="s">
        <v>169</v>
      </c>
      <c r="BM175" s="23" t="s">
        <v>344</v>
      </c>
    </row>
    <row r="176" spans="2:65" s="11" customFormat="1" x14ac:dyDescent="0.3">
      <c r="B176" s="206"/>
      <c r="C176" s="207"/>
      <c r="D176" s="208" t="s">
        <v>171</v>
      </c>
      <c r="E176" s="209" t="s">
        <v>118</v>
      </c>
      <c r="F176" s="210" t="s">
        <v>345</v>
      </c>
      <c r="G176" s="207"/>
      <c r="H176" s="211">
        <v>210</v>
      </c>
      <c r="I176" s="212"/>
      <c r="J176" s="207"/>
      <c r="K176" s="207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171</v>
      </c>
      <c r="AU176" s="217" t="s">
        <v>87</v>
      </c>
      <c r="AV176" s="11" t="s">
        <v>87</v>
      </c>
      <c r="AW176" s="11" t="s">
        <v>41</v>
      </c>
      <c r="AX176" s="11" t="s">
        <v>25</v>
      </c>
      <c r="AY176" s="217" t="s">
        <v>162</v>
      </c>
    </row>
    <row r="177" spans="2:65" s="1" customFormat="1" ht="22.5" customHeight="1" x14ac:dyDescent="0.3">
      <c r="B177" s="41"/>
      <c r="C177" s="233" t="s">
        <v>346</v>
      </c>
      <c r="D177" s="233" t="s">
        <v>347</v>
      </c>
      <c r="E177" s="234" t="s">
        <v>348</v>
      </c>
      <c r="F177" s="235" t="s">
        <v>349</v>
      </c>
      <c r="G177" s="236" t="s">
        <v>350</v>
      </c>
      <c r="H177" s="237">
        <v>6.4889999999999999</v>
      </c>
      <c r="I177" s="238"/>
      <c r="J177" s="239">
        <f>ROUND(I177*H177,2)</f>
        <v>0</v>
      </c>
      <c r="K177" s="235" t="s">
        <v>168</v>
      </c>
      <c r="L177" s="240"/>
      <c r="M177" s="241" t="s">
        <v>24</v>
      </c>
      <c r="N177" s="242" t="s">
        <v>49</v>
      </c>
      <c r="O177" s="42"/>
      <c r="P177" s="203">
        <f>O177*H177</f>
        <v>0</v>
      </c>
      <c r="Q177" s="203">
        <v>1E-3</v>
      </c>
      <c r="R177" s="203">
        <f>Q177*H177</f>
        <v>6.489E-3</v>
      </c>
      <c r="S177" s="203">
        <v>0</v>
      </c>
      <c r="T177" s="204">
        <f>S177*H177</f>
        <v>0</v>
      </c>
      <c r="AR177" s="23" t="s">
        <v>199</v>
      </c>
      <c r="AT177" s="23" t="s">
        <v>347</v>
      </c>
      <c r="AU177" s="23" t="s">
        <v>87</v>
      </c>
      <c r="AY177" s="23" t="s">
        <v>162</v>
      </c>
      <c r="BE177" s="205">
        <f>IF(N177="základní",J177,0)</f>
        <v>0</v>
      </c>
      <c r="BF177" s="205">
        <f>IF(N177="snížená",J177,0)</f>
        <v>0</v>
      </c>
      <c r="BG177" s="205">
        <f>IF(N177="zákl. přenesená",J177,0)</f>
        <v>0</v>
      </c>
      <c r="BH177" s="205">
        <f>IF(N177="sníž. přenesená",J177,0)</f>
        <v>0</v>
      </c>
      <c r="BI177" s="205">
        <f>IF(N177="nulová",J177,0)</f>
        <v>0</v>
      </c>
      <c r="BJ177" s="23" t="s">
        <v>25</v>
      </c>
      <c r="BK177" s="205">
        <f>ROUND(I177*H177,2)</f>
        <v>0</v>
      </c>
      <c r="BL177" s="23" t="s">
        <v>169</v>
      </c>
      <c r="BM177" s="23" t="s">
        <v>351</v>
      </c>
    </row>
    <row r="178" spans="2:65" s="11" customFormat="1" x14ac:dyDescent="0.3">
      <c r="B178" s="206"/>
      <c r="C178" s="207"/>
      <c r="D178" s="208" t="s">
        <v>171</v>
      </c>
      <c r="E178" s="209" t="s">
        <v>24</v>
      </c>
      <c r="F178" s="210" t="s">
        <v>352</v>
      </c>
      <c r="G178" s="207"/>
      <c r="H178" s="211">
        <v>6.4889999999999999</v>
      </c>
      <c r="I178" s="212"/>
      <c r="J178" s="207"/>
      <c r="K178" s="207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171</v>
      </c>
      <c r="AU178" s="217" t="s">
        <v>87</v>
      </c>
      <c r="AV178" s="11" t="s">
        <v>87</v>
      </c>
      <c r="AW178" s="11" t="s">
        <v>41</v>
      </c>
      <c r="AX178" s="11" t="s">
        <v>25</v>
      </c>
      <c r="AY178" s="217" t="s">
        <v>162</v>
      </c>
    </row>
    <row r="179" spans="2:65" s="1" customFormat="1" ht="22.5" customHeight="1" x14ac:dyDescent="0.3">
      <c r="B179" s="41"/>
      <c r="C179" s="194" t="s">
        <v>353</v>
      </c>
      <c r="D179" s="194" t="s">
        <v>164</v>
      </c>
      <c r="E179" s="195" t="s">
        <v>354</v>
      </c>
      <c r="F179" s="196" t="s">
        <v>355</v>
      </c>
      <c r="G179" s="197" t="s">
        <v>322</v>
      </c>
      <c r="H179" s="198">
        <v>6.0000000000000001E-3</v>
      </c>
      <c r="I179" s="199"/>
      <c r="J179" s="200">
        <f>ROUND(I179*H179,2)</f>
        <v>0</v>
      </c>
      <c r="K179" s="196" t="s">
        <v>168</v>
      </c>
      <c r="L179" s="61"/>
      <c r="M179" s="201" t="s">
        <v>24</v>
      </c>
      <c r="N179" s="202" t="s">
        <v>49</v>
      </c>
      <c r="O179" s="42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AR179" s="23" t="s">
        <v>169</v>
      </c>
      <c r="AT179" s="23" t="s">
        <v>164</v>
      </c>
      <c r="AU179" s="23" t="s">
        <v>87</v>
      </c>
      <c r="AY179" s="23" t="s">
        <v>162</v>
      </c>
      <c r="BE179" s="205">
        <f>IF(N179="základní",J179,0)</f>
        <v>0</v>
      </c>
      <c r="BF179" s="205">
        <f>IF(N179="snížená",J179,0)</f>
        <v>0</v>
      </c>
      <c r="BG179" s="205">
        <f>IF(N179="zákl. přenesená",J179,0)</f>
        <v>0</v>
      </c>
      <c r="BH179" s="205">
        <f>IF(N179="sníž. přenesená",J179,0)</f>
        <v>0</v>
      </c>
      <c r="BI179" s="205">
        <f>IF(N179="nulová",J179,0)</f>
        <v>0</v>
      </c>
      <c r="BJ179" s="23" t="s">
        <v>25</v>
      </c>
      <c r="BK179" s="205">
        <f>ROUND(I179*H179,2)</f>
        <v>0</v>
      </c>
      <c r="BL179" s="23" t="s">
        <v>169</v>
      </c>
      <c r="BM179" s="23" t="s">
        <v>356</v>
      </c>
    </row>
    <row r="180" spans="2:65" s="11" customFormat="1" x14ac:dyDescent="0.3">
      <c r="B180" s="206"/>
      <c r="C180" s="207"/>
      <c r="D180" s="208" t="s">
        <v>171</v>
      </c>
      <c r="E180" s="209" t="s">
        <v>24</v>
      </c>
      <c r="F180" s="210" t="s">
        <v>357</v>
      </c>
      <c r="G180" s="207"/>
      <c r="H180" s="211">
        <v>6.0000000000000001E-3</v>
      </c>
      <c r="I180" s="212"/>
      <c r="J180" s="207"/>
      <c r="K180" s="207"/>
      <c r="L180" s="213"/>
      <c r="M180" s="214"/>
      <c r="N180" s="215"/>
      <c r="O180" s="215"/>
      <c r="P180" s="215"/>
      <c r="Q180" s="215"/>
      <c r="R180" s="215"/>
      <c r="S180" s="215"/>
      <c r="T180" s="216"/>
      <c r="AT180" s="217" t="s">
        <v>171</v>
      </c>
      <c r="AU180" s="217" t="s">
        <v>87</v>
      </c>
      <c r="AV180" s="11" t="s">
        <v>87</v>
      </c>
      <c r="AW180" s="11" t="s">
        <v>41</v>
      </c>
      <c r="AX180" s="11" t="s">
        <v>25</v>
      </c>
      <c r="AY180" s="217" t="s">
        <v>162</v>
      </c>
    </row>
    <row r="181" spans="2:65" s="1" customFormat="1" ht="22.5" customHeight="1" x14ac:dyDescent="0.3">
      <c r="B181" s="41"/>
      <c r="C181" s="233" t="s">
        <v>358</v>
      </c>
      <c r="D181" s="233" t="s">
        <v>347</v>
      </c>
      <c r="E181" s="234" t="s">
        <v>359</v>
      </c>
      <c r="F181" s="235" t="s">
        <v>360</v>
      </c>
      <c r="G181" s="236" t="s">
        <v>350</v>
      </c>
      <c r="H181" s="237">
        <v>10</v>
      </c>
      <c r="I181" s="238"/>
      <c r="J181" s="239">
        <f>ROUND(I181*H181,2)</f>
        <v>0</v>
      </c>
      <c r="K181" s="235" t="s">
        <v>168</v>
      </c>
      <c r="L181" s="240"/>
      <c r="M181" s="241" t="s">
        <v>24</v>
      </c>
      <c r="N181" s="242" t="s">
        <v>49</v>
      </c>
      <c r="O181" s="42"/>
      <c r="P181" s="203">
        <f>O181*H181</f>
        <v>0</v>
      </c>
      <c r="Q181" s="203">
        <v>1E-3</v>
      </c>
      <c r="R181" s="203">
        <f>Q181*H181</f>
        <v>0.01</v>
      </c>
      <c r="S181" s="203">
        <v>0</v>
      </c>
      <c r="T181" s="204">
        <f>S181*H181</f>
        <v>0</v>
      </c>
      <c r="AR181" s="23" t="s">
        <v>199</v>
      </c>
      <c r="AT181" s="23" t="s">
        <v>347</v>
      </c>
      <c r="AU181" s="23" t="s">
        <v>87</v>
      </c>
      <c r="AY181" s="23" t="s">
        <v>162</v>
      </c>
      <c r="BE181" s="205">
        <f>IF(N181="základní",J181,0)</f>
        <v>0</v>
      </c>
      <c r="BF181" s="205">
        <f>IF(N181="snížená",J181,0)</f>
        <v>0</v>
      </c>
      <c r="BG181" s="205">
        <f>IF(N181="zákl. přenesená",J181,0)</f>
        <v>0</v>
      </c>
      <c r="BH181" s="205">
        <f>IF(N181="sníž. přenesená",J181,0)</f>
        <v>0</v>
      </c>
      <c r="BI181" s="205">
        <f>IF(N181="nulová",J181,0)</f>
        <v>0</v>
      </c>
      <c r="BJ181" s="23" t="s">
        <v>25</v>
      </c>
      <c r="BK181" s="205">
        <f>ROUND(I181*H181,2)</f>
        <v>0</v>
      </c>
      <c r="BL181" s="23" t="s">
        <v>169</v>
      </c>
      <c r="BM181" s="23" t="s">
        <v>361</v>
      </c>
    </row>
    <row r="182" spans="2:65" s="11" customFormat="1" x14ac:dyDescent="0.3">
      <c r="B182" s="206"/>
      <c r="C182" s="207"/>
      <c r="D182" s="208" t="s">
        <v>171</v>
      </c>
      <c r="E182" s="207"/>
      <c r="F182" s="210" t="s">
        <v>362</v>
      </c>
      <c r="G182" s="207"/>
      <c r="H182" s="211">
        <v>10</v>
      </c>
      <c r="I182" s="212"/>
      <c r="J182" s="207"/>
      <c r="K182" s="207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171</v>
      </c>
      <c r="AU182" s="217" t="s">
        <v>87</v>
      </c>
      <c r="AV182" s="11" t="s">
        <v>87</v>
      </c>
      <c r="AW182" s="11" t="s">
        <v>6</v>
      </c>
      <c r="AX182" s="11" t="s">
        <v>25</v>
      </c>
      <c r="AY182" s="217" t="s">
        <v>162</v>
      </c>
    </row>
    <row r="183" spans="2:65" s="1" customFormat="1" ht="31.5" customHeight="1" x14ac:dyDescent="0.3">
      <c r="B183" s="41"/>
      <c r="C183" s="194" t="s">
        <v>363</v>
      </c>
      <c r="D183" s="194" t="s">
        <v>164</v>
      </c>
      <c r="E183" s="195" t="s">
        <v>364</v>
      </c>
      <c r="F183" s="196" t="s">
        <v>365</v>
      </c>
      <c r="G183" s="197" t="s">
        <v>175</v>
      </c>
      <c r="H183" s="198">
        <v>31</v>
      </c>
      <c r="I183" s="199"/>
      <c r="J183" s="200">
        <f>ROUND(I183*H183,2)</f>
        <v>0</v>
      </c>
      <c r="K183" s="196" t="s">
        <v>168</v>
      </c>
      <c r="L183" s="61"/>
      <c r="M183" s="201" t="s">
        <v>24</v>
      </c>
      <c r="N183" s="202" t="s">
        <v>49</v>
      </c>
      <c r="O183" s="42"/>
      <c r="P183" s="203">
        <f>O183*H183</f>
        <v>0</v>
      </c>
      <c r="Q183" s="203">
        <v>0</v>
      </c>
      <c r="R183" s="203">
        <f>Q183*H183</f>
        <v>0</v>
      </c>
      <c r="S183" s="203">
        <v>0</v>
      </c>
      <c r="T183" s="204">
        <f>S183*H183</f>
        <v>0</v>
      </c>
      <c r="AR183" s="23" t="s">
        <v>169</v>
      </c>
      <c r="AT183" s="23" t="s">
        <v>164</v>
      </c>
      <c r="AU183" s="23" t="s">
        <v>87</v>
      </c>
      <c r="AY183" s="23" t="s">
        <v>162</v>
      </c>
      <c r="BE183" s="205">
        <f>IF(N183="základní",J183,0)</f>
        <v>0</v>
      </c>
      <c r="BF183" s="205">
        <f>IF(N183="snížená",J183,0)</f>
        <v>0</v>
      </c>
      <c r="BG183" s="205">
        <f>IF(N183="zákl. přenesená",J183,0)</f>
        <v>0</v>
      </c>
      <c r="BH183" s="205">
        <f>IF(N183="sníž. přenesená",J183,0)</f>
        <v>0</v>
      </c>
      <c r="BI183" s="205">
        <f>IF(N183="nulová",J183,0)</f>
        <v>0</v>
      </c>
      <c r="BJ183" s="23" t="s">
        <v>25</v>
      </c>
      <c r="BK183" s="205">
        <f>ROUND(I183*H183,2)</f>
        <v>0</v>
      </c>
      <c r="BL183" s="23" t="s">
        <v>169</v>
      </c>
      <c r="BM183" s="23" t="s">
        <v>366</v>
      </c>
    </row>
    <row r="184" spans="2:65" s="11" customFormat="1" x14ac:dyDescent="0.3">
      <c r="B184" s="206"/>
      <c r="C184" s="207"/>
      <c r="D184" s="208" t="s">
        <v>171</v>
      </c>
      <c r="E184" s="209" t="s">
        <v>24</v>
      </c>
      <c r="F184" s="210" t="s">
        <v>367</v>
      </c>
      <c r="G184" s="207"/>
      <c r="H184" s="211">
        <v>31</v>
      </c>
      <c r="I184" s="212"/>
      <c r="J184" s="207"/>
      <c r="K184" s="207"/>
      <c r="L184" s="213"/>
      <c r="M184" s="214"/>
      <c r="N184" s="215"/>
      <c r="O184" s="215"/>
      <c r="P184" s="215"/>
      <c r="Q184" s="215"/>
      <c r="R184" s="215"/>
      <c r="S184" s="215"/>
      <c r="T184" s="216"/>
      <c r="AT184" s="217" t="s">
        <v>171</v>
      </c>
      <c r="AU184" s="217" t="s">
        <v>87</v>
      </c>
      <c r="AV184" s="11" t="s">
        <v>87</v>
      </c>
      <c r="AW184" s="11" t="s">
        <v>41</v>
      </c>
      <c r="AX184" s="11" t="s">
        <v>25</v>
      </c>
      <c r="AY184" s="217" t="s">
        <v>162</v>
      </c>
    </row>
    <row r="185" spans="2:65" s="1" customFormat="1" ht="31.5" customHeight="1" x14ac:dyDescent="0.3">
      <c r="B185" s="41"/>
      <c r="C185" s="194" t="s">
        <v>368</v>
      </c>
      <c r="D185" s="194" t="s">
        <v>164</v>
      </c>
      <c r="E185" s="195" t="s">
        <v>369</v>
      </c>
      <c r="F185" s="196" t="s">
        <v>370</v>
      </c>
      <c r="G185" s="197" t="s">
        <v>175</v>
      </c>
      <c r="H185" s="198">
        <v>1</v>
      </c>
      <c r="I185" s="199"/>
      <c r="J185" s="200">
        <f>ROUND(I185*H185,2)</f>
        <v>0</v>
      </c>
      <c r="K185" s="196" t="s">
        <v>168</v>
      </c>
      <c r="L185" s="61"/>
      <c r="M185" s="201" t="s">
        <v>24</v>
      </c>
      <c r="N185" s="202" t="s">
        <v>49</v>
      </c>
      <c r="O185" s="42"/>
      <c r="P185" s="203">
        <f>O185*H185</f>
        <v>0</v>
      </c>
      <c r="Q185" s="203">
        <v>0</v>
      </c>
      <c r="R185" s="203">
        <f>Q185*H185</f>
        <v>0</v>
      </c>
      <c r="S185" s="203">
        <v>0</v>
      </c>
      <c r="T185" s="204">
        <f>S185*H185</f>
        <v>0</v>
      </c>
      <c r="AR185" s="23" t="s">
        <v>169</v>
      </c>
      <c r="AT185" s="23" t="s">
        <v>164</v>
      </c>
      <c r="AU185" s="23" t="s">
        <v>87</v>
      </c>
      <c r="AY185" s="23" t="s">
        <v>162</v>
      </c>
      <c r="BE185" s="205">
        <f>IF(N185="základní",J185,0)</f>
        <v>0</v>
      </c>
      <c r="BF185" s="205">
        <f>IF(N185="snížená",J185,0)</f>
        <v>0</v>
      </c>
      <c r="BG185" s="205">
        <f>IF(N185="zákl. přenesená",J185,0)</f>
        <v>0</v>
      </c>
      <c r="BH185" s="205">
        <f>IF(N185="sníž. přenesená",J185,0)</f>
        <v>0</v>
      </c>
      <c r="BI185" s="205">
        <f>IF(N185="nulová",J185,0)</f>
        <v>0</v>
      </c>
      <c r="BJ185" s="23" t="s">
        <v>25</v>
      </c>
      <c r="BK185" s="205">
        <f>ROUND(I185*H185,2)</f>
        <v>0</v>
      </c>
      <c r="BL185" s="23" t="s">
        <v>169</v>
      </c>
      <c r="BM185" s="23" t="s">
        <v>371</v>
      </c>
    </row>
    <row r="186" spans="2:65" s="11" customFormat="1" x14ac:dyDescent="0.3">
      <c r="B186" s="206"/>
      <c r="C186" s="207"/>
      <c r="D186" s="208" t="s">
        <v>171</v>
      </c>
      <c r="E186" s="209" t="s">
        <v>24</v>
      </c>
      <c r="F186" s="210" t="s">
        <v>372</v>
      </c>
      <c r="G186" s="207"/>
      <c r="H186" s="211">
        <v>1</v>
      </c>
      <c r="I186" s="212"/>
      <c r="J186" s="207"/>
      <c r="K186" s="207"/>
      <c r="L186" s="213"/>
      <c r="M186" s="214"/>
      <c r="N186" s="215"/>
      <c r="O186" s="215"/>
      <c r="P186" s="215"/>
      <c r="Q186" s="215"/>
      <c r="R186" s="215"/>
      <c r="S186" s="215"/>
      <c r="T186" s="216"/>
      <c r="AT186" s="217" t="s">
        <v>171</v>
      </c>
      <c r="AU186" s="217" t="s">
        <v>87</v>
      </c>
      <c r="AV186" s="11" t="s">
        <v>87</v>
      </c>
      <c r="AW186" s="11" t="s">
        <v>41</v>
      </c>
      <c r="AX186" s="11" t="s">
        <v>25</v>
      </c>
      <c r="AY186" s="217" t="s">
        <v>162</v>
      </c>
    </row>
    <row r="187" spans="2:65" s="1" customFormat="1" ht="22.5" customHeight="1" x14ac:dyDescent="0.3">
      <c r="B187" s="41"/>
      <c r="C187" s="233" t="s">
        <v>373</v>
      </c>
      <c r="D187" s="233" t="s">
        <v>347</v>
      </c>
      <c r="E187" s="234" t="s">
        <v>374</v>
      </c>
      <c r="F187" s="235" t="s">
        <v>375</v>
      </c>
      <c r="G187" s="236" t="s">
        <v>175</v>
      </c>
      <c r="H187" s="237">
        <v>85</v>
      </c>
      <c r="I187" s="238"/>
      <c r="J187" s="239">
        <f>ROUND(I187*H187,2)</f>
        <v>0</v>
      </c>
      <c r="K187" s="235" t="s">
        <v>168</v>
      </c>
      <c r="L187" s="240"/>
      <c r="M187" s="241" t="s">
        <v>24</v>
      </c>
      <c r="N187" s="242" t="s">
        <v>49</v>
      </c>
      <c r="O187" s="42"/>
      <c r="P187" s="203">
        <f>O187*H187</f>
        <v>0</v>
      </c>
      <c r="Q187" s="203">
        <v>2.5000000000000001E-2</v>
      </c>
      <c r="R187" s="203">
        <f>Q187*H187</f>
        <v>2.125</v>
      </c>
      <c r="S187" s="203">
        <v>0</v>
      </c>
      <c r="T187" s="204">
        <f>S187*H187</f>
        <v>0</v>
      </c>
      <c r="AR187" s="23" t="s">
        <v>199</v>
      </c>
      <c r="AT187" s="23" t="s">
        <v>347</v>
      </c>
      <c r="AU187" s="23" t="s">
        <v>87</v>
      </c>
      <c r="AY187" s="23" t="s">
        <v>162</v>
      </c>
      <c r="BE187" s="205">
        <f>IF(N187="základní",J187,0)</f>
        <v>0</v>
      </c>
      <c r="BF187" s="205">
        <f>IF(N187="snížená",J187,0)</f>
        <v>0</v>
      </c>
      <c r="BG187" s="205">
        <f>IF(N187="zákl. přenesená",J187,0)</f>
        <v>0</v>
      </c>
      <c r="BH187" s="205">
        <f>IF(N187="sníž. přenesená",J187,0)</f>
        <v>0</v>
      </c>
      <c r="BI187" s="205">
        <f>IF(N187="nulová",J187,0)</f>
        <v>0</v>
      </c>
      <c r="BJ187" s="23" t="s">
        <v>25</v>
      </c>
      <c r="BK187" s="205">
        <f>ROUND(I187*H187,2)</f>
        <v>0</v>
      </c>
      <c r="BL187" s="23" t="s">
        <v>169</v>
      </c>
      <c r="BM187" s="23" t="s">
        <v>376</v>
      </c>
    </row>
    <row r="188" spans="2:65" s="11" customFormat="1" x14ac:dyDescent="0.3">
      <c r="B188" s="206"/>
      <c r="C188" s="207"/>
      <c r="D188" s="208" t="s">
        <v>171</v>
      </c>
      <c r="E188" s="207"/>
      <c r="F188" s="210" t="s">
        <v>377</v>
      </c>
      <c r="G188" s="207"/>
      <c r="H188" s="211">
        <v>85</v>
      </c>
      <c r="I188" s="212"/>
      <c r="J188" s="207"/>
      <c r="K188" s="207"/>
      <c r="L188" s="213"/>
      <c r="M188" s="214"/>
      <c r="N188" s="215"/>
      <c r="O188" s="215"/>
      <c r="P188" s="215"/>
      <c r="Q188" s="215"/>
      <c r="R188" s="215"/>
      <c r="S188" s="215"/>
      <c r="T188" s="216"/>
      <c r="AT188" s="217" t="s">
        <v>171</v>
      </c>
      <c r="AU188" s="217" t="s">
        <v>87</v>
      </c>
      <c r="AV188" s="11" t="s">
        <v>87</v>
      </c>
      <c r="AW188" s="11" t="s">
        <v>6</v>
      </c>
      <c r="AX188" s="11" t="s">
        <v>25</v>
      </c>
      <c r="AY188" s="217" t="s">
        <v>162</v>
      </c>
    </row>
    <row r="189" spans="2:65" s="1" customFormat="1" ht="31.5" customHeight="1" x14ac:dyDescent="0.3">
      <c r="B189" s="41"/>
      <c r="C189" s="194" t="s">
        <v>378</v>
      </c>
      <c r="D189" s="194" t="s">
        <v>164</v>
      </c>
      <c r="E189" s="195" t="s">
        <v>379</v>
      </c>
      <c r="F189" s="196" t="s">
        <v>380</v>
      </c>
      <c r="G189" s="197" t="s">
        <v>175</v>
      </c>
      <c r="H189" s="198">
        <v>31</v>
      </c>
      <c r="I189" s="199"/>
      <c r="J189" s="200">
        <f>ROUND(I189*H189,2)</f>
        <v>0</v>
      </c>
      <c r="K189" s="196" t="s">
        <v>168</v>
      </c>
      <c r="L189" s="61"/>
      <c r="M189" s="201" t="s">
        <v>24</v>
      </c>
      <c r="N189" s="202" t="s">
        <v>49</v>
      </c>
      <c r="O189" s="42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AR189" s="23" t="s">
        <v>169</v>
      </c>
      <c r="AT189" s="23" t="s">
        <v>164</v>
      </c>
      <c r="AU189" s="23" t="s">
        <v>87</v>
      </c>
      <c r="AY189" s="23" t="s">
        <v>162</v>
      </c>
      <c r="BE189" s="205">
        <f>IF(N189="základní",J189,0)</f>
        <v>0</v>
      </c>
      <c r="BF189" s="205">
        <f>IF(N189="snížená",J189,0)</f>
        <v>0</v>
      </c>
      <c r="BG189" s="205">
        <f>IF(N189="zákl. přenesená",J189,0)</f>
        <v>0</v>
      </c>
      <c r="BH189" s="205">
        <f>IF(N189="sníž. přenesená",J189,0)</f>
        <v>0</v>
      </c>
      <c r="BI189" s="205">
        <f>IF(N189="nulová",J189,0)</f>
        <v>0</v>
      </c>
      <c r="BJ189" s="23" t="s">
        <v>25</v>
      </c>
      <c r="BK189" s="205">
        <f>ROUND(I189*H189,2)</f>
        <v>0</v>
      </c>
      <c r="BL189" s="23" t="s">
        <v>169</v>
      </c>
      <c r="BM189" s="23" t="s">
        <v>381</v>
      </c>
    </row>
    <row r="190" spans="2:65" s="11" customFormat="1" x14ac:dyDescent="0.3">
      <c r="B190" s="206"/>
      <c r="C190" s="207"/>
      <c r="D190" s="208" t="s">
        <v>171</v>
      </c>
      <c r="E190" s="209" t="s">
        <v>24</v>
      </c>
      <c r="F190" s="210" t="s">
        <v>382</v>
      </c>
      <c r="G190" s="207"/>
      <c r="H190" s="211">
        <v>31</v>
      </c>
      <c r="I190" s="212"/>
      <c r="J190" s="207"/>
      <c r="K190" s="207"/>
      <c r="L190" s="213"/>
      <c r="M190" s="214"/>
      <c r="N190" s="215"/>
      <c r="O190" s="215"/>
      <c r="P190" s="215"/>
      <c r="Q190" s="215"/>
      <c r="R190" s="215"/>
      <c r="S190" s="215"/>
      <c r="T190" s="216"/>
      <c r="AT190" s="217" t="s">
        <v>171</v>
      </c>
      <c r="AU190" s="217" t="s">
        <v>87</v>
      </c>
      <c r="AV190" s="11" t="s">
        <v>87</v>
      </c>
      <c r="AW190" s="11" t="s">
        <v>41</v>
      </c>
      <c r="AX190" s="11" t="s">
        <v>25</v>
      </c>
      <c r="AY190" s="217" t="s">
        <v>162</v>
      </c>
    </row>
    <row r="191" spans="2:65" s="1" customFormat="1" ht="31.5" customHeight="1" x14ac:dyDescent="0.3">
      <c r="B191" s="41"/>
      <c r="C191" s="194" t="s">
        <v>383</v>
      </c>
      <c r="D191" s="194" t="s">
        <v>164</v>
      </c>
      <c r="E191" s="195" t="s">
        <v>384</v>
      </c>
      <c r="F191" s="196" t="s">
        <v>385</v>
      </c>
      <c r="G191" s="197" t="s">
        <v>175</v>
      </c>
      <c r="H191" s="198">
        <v>1</v>
      </c>
      <c r="I191" s="199"/>
      <c r="J191" s="200">
        <f>ROUND(I191*H191,2)</f>
        <v>0</v>
      </c>
      <c r="K191" s="196" t="s">
        <v>168</v>
      </c>
      <c r="L191" s="61"/>
      <c r="M191" s="201" t="s">
        <v>24</v>
      </c>
      <c r="N191" s="202" t="s">
        <v>49</v>
      </c>
      <c r="O191" s="42"/>
      <c r="P191" s="203">
        <f>O191*H191</f>
        <v>0</v>
      </c>
      <c r="Q191" s="203">
        <v>0</v>
      </c>
      <c r="R191" s="203">
        <f>Q191*H191</f>
        <v>0</v>
      </c>
      <c r="S191" s="203">
        <v>0</v>
      </c>
      <c r="T191" s="204">
        <f>S191*H191</f>
        <v>0</v>
      </c>
      <c r="AR191" s="23" t="s">
        <v>169</v>
      </c>
      <c r="AT191" s="23" t="s">
        <v>164</v>
      </c>
      <c r="AU191" s="23" t="s">
        <v>87</v>
      </c>
      <c r="AY191" s="23" t="s">
        <v>162</v>
      </c>
      <c r="BE191" s="205">
        <f>IF(N191="základní",J191,0)</f>
        <v>0</v>
      </c>
      <c r="BF191" s="205">
        <f>IF(N191="snížená",J191,0)</f>
        <v>0</v>
      </c>
      <c r="BG191" s="205">
        <f>IF(N191="zákl. přenesená",J191,0)</f>
        <v>0</v>
      </c>
      <c r="BH191" s="205">
        <f>IF(N191="sníž. přenesená",J191,0)</f>
        <v>0</v>
      </c>
      <c r="BI191" s="205">
        <f>IF(N191="nulová",J191,0)</f>
        <v>0</v>
      </c>
      <c r="BJ191" s="23" t="s">
        <v>25</v>
      </c>
      <c r="BK191" s="205">
        <f>ROUND(I191*H191,2)</f>
        <v>0</v>
      </c>
      <c r="BL191" s="23" t="s">
        <v>169</v>
      </c>
      <c r="BM191" s="23" t="s">
        <v>386</v>
      </c>
    </row>
    <row r="192" spans="2:65" s="11" customFormat="1" x14ac:dyDescent="0.3">
      <c r="B192" s="206"/>
      <c r="C192" s="207"/>
      <c r="D192" s="208" t="s">
        <v>171</v>
      </c>
      <c r="E192" s="209" t="s">
        <v>24</v>
      </c>
      <c r="F192" s="210" t="s">
        <v>387</v>
      </c>
      <c r="G192" s="207"/>
      <c r="H192" s="211">
        <v>1</v>
      </c>
      <c r="I192" s="212"/>
      <c r="J192" s="207"/>
      <c r="K192" s="207"/>
      <c r="L192" s="213"/>
      <c r="M192" s="214"/>
      <c r="N192" s="215"/>
      <c r="O192" s="215"/>
      <c r="P192" s="215"/>
      <c r="Q192" s="215"/>
      <c r="R192" s="215"/>
      <c r="S192" s="215"/>
      <c r="T192" s="216"/>
      <c r="AT192" s="217" t="s">
        <v>171</v>
      </c>
      <c r="AU192" s="217" t="s">
        <v>87</v>
      </c>
      <c r="AV192" s="11" t="s">
        <v>87</v>
      </c>
      <c r="AW192" s="11" t="s">
        <v>41</v>
      </c>
      <c r="AX192" s="11" t="s">
        <v>25</v>
      </c>
      <c r="AY192" s="217" t="s">
        <v>162</v>
      </c>
    </row>
    <row r="193" spans="2:65" s="1" customFormat="1" ht="22.5" customHeight="1" x14ac:dyDescent="0.3">
      <c r="B193" s="41"/>
      <c r="C193" s="233" t="s">
        <v>388</v>
      </c>
      <c r="D193" s="233" t="s">
        <v>347</v>
      </c>
      <c r="E193" s="234" t="s">
        <v>389</v>
      </c>
      <c r="F193" s="235" t="s">
        <v>390</v>
      </c>
      <c r="G193" s="236" t="s">
        <v>175</v>
      </c>
      <c r="H193" s="237">
        <v>1</v>
      </c>
      <c r="I193" s="238"/>
      <c r="J193" s="239">
        <f>ROUND(I193*H193,2)</f>
        <v>0</v>
      </c>
      <c r="K193" s="235" t="s">
        <v>24</v>
      </c>
      <c r="L193" s="240"/>
      <c r="M193" s="241" t="s">
        <v>24</v>
      </c>
      <c r="N193" s="242" t="s">
        <v>49</v>
      </c>
      <c r="O193" s="42"/>
      <c r="P193" s="203">
        <f>O193*H193</f>
        <v>0</v>
      </c>
      <c r="Q193" s="203">
        <v>4.0000000000000003E-5</v>
      </c>
      <c r="R193" s="203">
        <f>Q193*H193</f>
        <v>4.0000000000000003E-5</v>
      </c>
      <c r="S193" s="203">
        <v>0</v>
      </c>
      <c r="T193" s="204">
        <f>S193*H193</f>
        <v>0</v>
      </c>
      <c r="AR193" s="23" t="s">
        <v>199</v>
      </c>
      <c r="AT193" s="23" t="s">
        <v>347</v>
      </c>
      <c r="AU193" s="23" t="s">
        <v>87</v>
      </c>
      <c r="AY193" s="23" t="s">
        <v>162</v>
      </c>
      <c r="BE193" s="205">
        <f>IF(N193="základní",J193,0)</f>
        <v>0</v>
      </c>
      <c r="BF193" s="205">
        <f>IF(N193="snížená",J193,0)</f>
        <v>0</v>
      </c>
      <c r="BG193" s="205">
        <f>IF(N193="zákl. přenesená",J193,0)</f>
        <v>0</v>
      </c>
      <c r="BH193" s="205">
        <f>IF(N193="sníž. přenesená",J193,0)</f>
        <v>0</v>
      </c>
      <c r="BI193" s="205">
        <f>IF(N193="nulová",J193,0)</f>
        <v>0</v>
      </c>
      <c r="BJ193" s="23" t="s">
        <v>25</v>
      </c>
      <c r="BK193" s="205">
        <f>ROUND(I193*H193,2)</f>
        <v>0</v>
      </c>
      <c r="BL193" s="23" t="s">
        <v>169</v>
      </c>
      <c r="BM193" s="23" t="s">
        <v>391</v>
      </c>
    </row>
    <row r="194" spans="2:65" s="1" customFormat="1" ht="22.5" customHeight="1" x14ac:dyDescent="0.3">
      <c r="B194" s="41"/>
      <c r="C194" s="233" t="s">
        <v>392</v>
      </c>
      <c r="D194" s="233" t="s">
        <v>347</v>
      </c>
      <c r="E194" s="234" t="s">
        <v>393</v>
      </c>
      <c r="F194" s="235" t="s">
        <v>394</v>
      </c>
      <c r="G194" s="236" t="s">
        <v>175</v>
      </c>
      <c r="H194" s="237">
        <v>31</v>
      </c>
      <c r="I194" s="238"/>
      <c r="J194" s="239">
        <f>ROUND(I194*H194,2)</f>
        <v>0</v>
      </c>
      <c r="K194" s="235" t="s">
        <v>24</v>
      </c>
      <c r="L194" s="240"/>
      <c r="M194" s="241" t="s">
        <v>24</v>
      </c>
      <c r="N194" s="242" t="s">
        <v>49</v>
      </c>
      <c r="O194" s="42"/>
      <c r="P194" s="203">
        <f>O194*H194</f>
        <v>0</v>
      </c>
      <c r="Q194" s="203">
        <v>3.5999999999999999E-3</v>
      </c>
      <c r="R194" s="203">
        <f>Q194*H194</f>
        <v>0.11159999999999999</v>
      </c>
      <c r="S194" s="203">
        <v>0</v>
      </c>
      <c r="T194" s="204">
        <f>S194*H194</f>
        <v>0</v>
      </c>
      <c r="AR194" s="23" t="s">
        <v>199</v>
      </c>
      <c r="AT194" s="23" t="s">
        <v>347</v>
      </c>
      <c r="AU194" s="23" t="s">
        <v>87</v>
      </c>
      <c r="AY194" s="23" t="s">
        <v>162</v>
      </c>
      <c r="BE194" s="205">
        <f>IF(N194="základní",J194,0)</f>
        <v>0</v>
      </c>
      <c r="BF194" s="205">
        <f>IF(N194="snížená",J194,0)</f>
        <v>0</v>
      </c>
      <c r="BG194" s="205">
        <f>IF(N194="zákl. přenesená",J194,0)</f>
        <v>0</v>
      </c>
      <c r="BH194" s="205">
        <f>IF(N194="sníž. přenesená",J194,0)</f>
        <v>0</v>
      </c>
      <c r="BI194" s="205">
        <f>IF(N194="nulová",J194,0)</f>
        <v>0</v>
      </c>
      <c r="BJ194" s="23" t="s">
        <v>25</v>
      </c>
      <c r="BK194" s="205">
        <f>ROUND(I194*H194,2)</f>
        <v>0</v>
      </c>
      <c r="BL194" s="23" t="s">
        <v>169</v>
      </c>
      <c r="BM194" s="23" t="s">
        <v>395</v>
      </c>
    </row>
    <row r="195" spans="2:65" s="1" customFormat="1" ht="22.5" customHeight="1" x14ac:dyDescent="0.3">
      <c r="B195" s="41"/>
      <c r="C195" s="194" t="s">
        <v>396</v>
      </c>
      <c r="D195" s="194" t="s">
        <v>164</v>
      </c>
      <c r="E195" s="195" t="s">
        <v>397</v>
      </c>
      <c r="F195" s="196" t="s">
        <v>398</v>
      </c>
      <c r="G195" s="197" t="s">
        <v>175</v>
      </c>
      <c r="H195" s="198">
        <v>31</v>
      </c>
      <c r="I195" s="199"/>
      <c r="J195" s="200">
        <f>ROUND(I195*H195,2)</f>
        <v>0</v>
      </c>
      <c r="K195" s="196" t="s">
        <v>168</v>
      </c>
      <c r="L195" s="61"/>
      <c r="M195" s="201" t="s">
        <v>24</v>
      </c>
      <c r="N195" s="202" t="s">
        <v>49</v>
      </c>
      <c r="O195" s="42"/>
      <c r="P195" s="203">
        <f>O195*H195</f>
        <v>0</v>
      </c>
      <c r="Q195" s="203">
        <v>6.0000000000000002E-5</v>
      </c>
      <c r="R195" s="203">
        <f>Q195*H195</f>
        <v>1.8600000000000001E-3</v>
      </c>
      <c r="S195" s="203">
        <v>0</v>
      </c>
      <c r="T195" s="204">
        <f>S195*H195</f>
        <v>0</v>
      </c>
      <c r="AR195" s="23" t="s">
        <v>169</v>
      </c>
      <c r="AT195" s="23" t="s">
        <v>164</v>
      </c>
      <c r="AU195" s="23" t="s">
        <v>87</v>
      </c>
      <c r="AY195" s="23" t="s">
        <v>162</v>
      </c>
      <c r="BE195" s="205">
        <f>IF(N195="základní",J195,0)</f>
        <v>0</v>
      </c>
      <c r="BF195" s="205">
        <f>IF(N195="snížená",J195,0)</f>
        <v>0</v>
      </c>
      <c r="BG195" s="205">
        <f>IF(N195="zákl. přenesená",J195,0)</f>
        <v>0</v>
      </c>
      <c r="BH195" s="205">
        <f>IF(N195="sníž. přenesená",J195,0)</f>
        <v>0</v>
      </c>
      <c r="BI195" s="205">
        <f>IF(N195="nulová",J195,0)</f>
        <v>0</v>
      </c>
      <c r="BJ195" s="23" t="s">
        <v>25</v>
      </c>
      <c r="BK195" s="205">
        <f>ROUND(I195*H195,2)</f>
        <v>0</v>
      </c>
      <c r="BL195" s="23" t="s">
        <v>169</v>
      </c>
      <c r="BM195" s="23" t="s">
        <v>399</v>
      </c>
    </row>
    <row r="196" spans="2:65" s="11" customFormat="1" x14ac:dyDescent="0.3">
      <c r="B196" s="206"/>
      <c r="C196" s="207"/>
      <c r="D196" s="208" t="s">
        <v>171</v>
      </c>
      <c r="E196" s="209" t="s">
        <v>24</v>
      </c>
      <c r="F196" s="210" t="s">
        <v>400</v>
      </c>
      <c r="G196" s="207"/>
      <c r="H196" s="211">
        <v>31</v>
      </c>
      <c r="I196" s="212"/>
      <c r="J196" s="207"/>
      <c r="K196" s="207"/>
      <c r="L196" s="213"/>
      <c r="M196" s="214"/>
      <c r="N196" s="215"/>
      <c r="O196" s="215"/>
      <c r="P196" s="215"/>
      <c r="Q196" s="215"/>
      <c r="R196" s="215"/>
      <c r="S196" s="215"/>
      <c r="T196" s="216"/>
      <c r="AT196" s="217" t="s">
        <v>171</v>
      </c>
      <c r="AU196" s="217" t="s">
        <v>87</v>
      </c>
      <c r="AV196" s="11" t="s">
        <v>87</v>
      </c>
      <c r="AW196" s="11" t="s">
        <v>41</v>
      </c>
      <c r="AX196" s="11" t="s">
        <v>25</v>
      </c>
      <c r="AY196" s="217" t="s">
        <v>162</v>
      </c>
    </row>
    <row r="197" spans="2:65" s="1" customFormat="1" ht="22.5" customHeight="1" x14ac:dyDescent="0.3">
      <c r="B197" s="41"/>
      <c r="C197" s="194" t="s">
        <v>401</v>
      </c>
      <c r="D197" s="194" t="s">
        <v>164</v>
      </c>
      <c r="E197" s="195" t="s">
        <v>402</v>
      </c>
      <c r="F197" s="196" t="s">
        <v>403</v>
      </c>
      <c r="G197" s="197" t="s">
        <v>175</v>
      </c>
      <c r="H197" s="198">
        <v>1</v>
      </c>
      <c r="I197" s="199"/>
      <c r="J197" s="200">
        <f>ROUND(I197*H197,2)</f>
        <v>0</v>
      </c>
      <c r="K197" s="196" t="s">
        <v>168</v>
      </c>
      <c r="L197" s="61"/>
      <c r="M197" s="201" t="s">
        <v>24</v>
      </c>
      <c r="N197" s="202" t="s">
        <v>49</v>
      </c>
      <c r="O197" s="42"/>
      <c r="P197" s="203">
        <f>O197*H197</f>
        <v>0</v>
      </c>
      <c r="Q197" s="203">
        <v>6.0000000000000002E-5</v>
      </c>
      <c r="R197" s="203">
        <f>Q197*H197</f>
        <v>6.0000000000000002E-5</v>
      </c>
      <c r="S197" s="203">
        <v>0</v>
      </c>
      <c r="T197" s="204">
        <f>S197*H197</f>
        <v>0</v>
      </c>
      <c r="AR197" s="23" t="s">
        <v>169</v>
      </c>
      <c r="AT197" s="23" t="s">
        <v>164</v>
      </c>
      <c r="AU197" s="23" t="s">
        <v>87</v>
      </c>
      <c r="AY197" s="23" t="s">
        <v>162</v>
      </c>
      <c r="BE197" s="205">
        <f>IF(N197="základní",J197,0)</f>
        <v>0</v>
      </c>
      <c r="BF197" s="205">
        <f>IF(N197="snížená",J197,0)</f>
        <v>0</v>
      </c>
      <c r="BG197" s="205">
        <f>IF(N197="zákl. přenesená",J197,0)</f>
        <v>0</v>
      </c>
      <c r="BH197" s="205">
        <f>IF(N197="sníž. přenesená",J197,0)</f>
        <v>0</v>
      </c>
      <c r="BI197" s="205">
        <f>IF(N197="nulová",J197,0)</f>
        <v>0</v>
      </c>
      <c r="BJ197" s="23" t="s">
        <v>25</v>
      </c>
      <c r="BK197" s="205">
        <f>ROUND(I197*H197,2)</f>
        <v>0</v>
      </c>
      <c r="BL197" s="23" t="s">
        <v>169</v>
      </c>
      <c r="BM197" s="23" t="s">
        <v>404</v>
      </c>
    </row>
    <row r="198" spans="2:65" s="11" customFormat="1" x14ac:dyDescent="0.3">
      <c r="B198" s="206"/>
      <c r="C198" s="207"/>
      <c r="D198" s="208" t="s">
        <v>171</v>
      </c>
      <c r="E198" s="209" t="s">
        <v>24</v>
      </c>
      <c r="F198" s="210" t="s">
        <v>405</v>
      </c>
      <c r="G198" s="207"/>
      <c r="H198" s="211">
        <v>1</v>
      </c>
      <c r="I198" s="212"/>
      <c r="J198" s="207"/>
      <c r="K198" s="207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171</v>
      </c>
      <c r="AU198" s="217" t="s">
        <v>87</v>
      </c>
      <c r="AV198" s="11" t="s">
        <v>87</v>
      </c>
      <c r="AW198" s="11" t="s">
        <v>41</v>
      </c>
      <c r="AX198" s="11" t="s">
        <v>25</v>
      </c>
      <c r="AY198" s="217" t="s">
        <v>162</v>
      </c>
    </row>
    <row r="199" spans="2:65" s="1" customFormat="1" ht="22.5" customHeight="1" x14ac:dyDescent="0.3">
      <c r="B199" s="41"/>
      <c r="C199" s="233" t="s">
        <v>406</v>
      </c>
      <c r="D199" s="233" t="s">
        <v>347</v>
      </c>
      <c r="E199" s="234" t="s">
        <v>407</v>
      </c>
      <c r="F199" s="235" t="s">
        <v>408</v>
      </c>
      <c r="G199" s="236" t="s">
        <v>409</v>
      </c>
      <c r="H199" s="237">
        <v>34</v>
      </c>
      <c r="I199" s="238"/>
      <c r="J199" s="239">
        <f>ROUND(I199*H199,2)</f>
        <v>0</v>
      </c>
      <c r="K199" s="235" t="s">
        <v>24</v>
      </c>
      <c r="L199" s="240"/>
      <c r="M199" s="241" t="s">
        <v>24</v>
      </c>
      <c r="N199" s="242" t="s">
        <v>49</v>
      </c>
      <c r="O199" s="42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AR199" s="23" t="s">
        <v>199</v>
      </c>
      <c r="AT199" s="23" t="s">
        <v>347</v>
      </c>
      <c r="AU199" s="23" t="s">
        <v>87</v>
      </c>
      <c r="AY199" s="23" t="s">
        <v>162</v>
      </c>
      <c r="BE199" s="205">
        <f>IF(N199="základní",J199,0)</f>
        <v>0</v>
      </c>
      <c r="BF199" s="205">
        <f>IF(N199="snížená",J199,0)</f>
        <v>0</v>
      </c>
      <c r="BG199" s="205">
        <f>IF(N199="zákl. přenesená",J199,0)</f>
        <v>0</v>
      </c>
      <c r="BH199" s="205">
        <f>IF(N199="sníž. přenesená",J199,0)</f>
        <v>0</v>
      </c>
      <c r="BI199" s="205">
        <f>IF(N199="nulová",J199,0)</f>
        <v>0</v>
      </c>
      <c r="BJ199" s="23" t="s">
        <v>25</v>
      </c>
      <c r="BK199" s="205">
        <f>ROUND(I199*H199,2)</f>
        <v>0</v>
      </c>
      <c r="BL199" s="23" t="s">
        <v>169</v>
      </c>
      <c r="BM199" s="23" t="s">
        <v>410</v>
      </c>
    </row>
    <row r="200" spans="2:65" s="1" customFormat="1" ht="31.5" customHeight="1" x14ac:dyDescent="0.3">
      <c r="B200" s="41"/>
      <c r="C200" s="194" t="s">
        <v>411</v>
      </c>
      <c r="D200" s="194" t="s">
        <v>164</v>
      </c>
      <c r="E200" s="195" t="s">
        <v>412</v>
      </c>
      <c r="F200" s="196" t="s">
        <v>413</v>
      </c>
      <c r="G200" s="197" t="s">
        <v>202</v>
      </c>
      <c r="H200" s="198">
        <v>1</v>
      </c>
      <c r="I200" s="199"/>
      <c r="J200" s="200">
        <f>ROUND(I200*H200,2)</f>
        <v>0</v>
      </c>
      <c r="K200" s="196" t="s">
        <v>168</v>
      </c>
      <c r="L200" s="61"/>
      <c r="M200" s="201" t="s">
        <v>24</v>
      </c>
      <c r="N200" s="202" t="s">
        <v>49</v>
      </c>
      <c r="O200" s="42"/>
      <c r="P200" s="203">
        <f>O200*H200</f>
        <v>0</v>
      </c>
      <c r="Q200" s="203">
        <v>3.6000000000000002E-4</v>
      </c>
      <c r="R200" s="203">
        <f>Q200*H200</f>
        <v>3.6000000000000002E-4</v>
      </c>
      <c r="S200" s="203">
        <v>0</v>
      </c>
      <c r="T200" s="204">
        <f>S200*H200</f>
        <v>0</v>
      </c>
      <c r="AR200" s="23" t="s">
        <v>169</v>
      </c>
      <c r="AT200" s="23" t="s">
        <v>164</v>
      </c>
      <c r="AU200" s="23" t="s">
        <v>87</v>
      </c>
      <c r="AY200" s="23" t="s">
        <v>162</v>
      </c>
      <c r="BE200" s="205">
        <f>IF(N200="základní",J200,0)</f>
        <v>0</v>
      </c>
      <c r="BF200" s="205">
        <f>IF(N200="snížená",J200,0)</f>
        <v>0</v>
      </c>
      <c r="BG200" s="205">
        <f>IF(N200="zákl. přenesená",J200,0)</f>
        <v>0</v>
      </c>
      <c r="BH200" s="205">
        <f>IF(N200="sníž. přenesená",J200,0)</f>
        <v>0</v>
      </c>
      <c r="BI200" s="205">
        <f>IF(N200="nulová",J200,0)</f>
        <v>0</v>
      </c>
      <c r="BJ200" s="23" t="s">
        <v>25</v>
      </c>
      <c r="BK200" s="205">
        <f>ROUND(I200*H200,2)</f>
        <v>0</v>
      </c>
      <c r="BL200" s="23" t="s">
        <v>169</v>
      </c>
      <c r="BM200" s="23" t="s">
        <v>414</v>
      </c>
    </row>
    <row r="201" spans="2:65" s="11" customFormat="1" x14ac:dyDescent="0.3">
      <c r="B201" s="206"/>
      <c r="C201" s="207"/>
      <c r="D201" s="208" t="s">
        <v>171</v>
      </c>
      <c r="E201" s="209" t="s">
        <v>24</v>
      </c>
      <c r="F201" s="210" t="s">
        <v>405</v>
      </c>
      <c r="G201" s="207"/>
      <c r="H201" s="211">
        <v>1</v>
      </c>
      <c r="I201" s="212"/>
      <c r="J201" s="207"/>
      <c r="K201" s="207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171</v>
      </c>
      <c r="AU201" s="217" t="s">
        <v>87</v>
      </c>
      <c r="AV201" s="11" t="s">
        <v>87</v>
      </c>
      <c r="AW201" s="11" t="s">
        <v>41</v>
      </c>
      <c r="AX201" s="11" t="s">
        <v>25</v>
      </c>
      <c r="AY201" s="217" t="s">
        <v>162</v>
      </c>
    </row>
    <row r="202" spans="2:65" s="1" customFormat="1" ht="22.5" customHeight="1" x14ac:dyDescent="0.3">
      <c r="B202" s="41"/>
      <c r="C202" s="194" t="s">
        <v>415</v>
      </c>
      <c r="D202" s="194" t="s">
        <v>164</v>
      </c>
      <c r="E202" s="195" t="s">
        <v>416</v>
      </c>
      <c r="F202" s="196" t="s">
        <v>417</v>
      </c>
      <c r="G202" s="197" t="s">
        <v>175</v>
      </c>
      <c r="H202" s="198">
        <v>32</v>
      </c>
      <c r="I202" s="199"/>
      <c r="J202" s="200">
        <f>ROUND(I202*H202,2)</f>
        <v>0</v>
      </c>
      <c r="K202" s="196" t="s">
        <v>168</v>
      </c>
      <c r="L202" s="61"/>
      <c r="M202" s="201" t="s">
        <v>24</v>
      </c>
      <c r="N202" s="202" t="s">
        <v>49</v>
      </c>
      <c r="O202" s="42"/>
      <c r="P202" s="203">
        <f>O202*H202</f>
        <v>0</v>
      </c>
      <c r="Q202" s="203">
        <v>0</v>
      </c>
      <c r="R202" s="203">
        <f>Q202*H202</f>
        <v>0</v>
      </c>
      <c r="S202" s="203">
        <v>0</v>
      </c>
      <c r="T202" s="204">
        <f>S202*H202</f>
        <v>0</v>
      </c>
      <c r="AR202" s="23" t="s">
        <v>169</v>
      </c>
      <c r="AT202" s="23" t="s">
        <v>164</v>
      </c>
      <c r="AU202" s="23" t="s">
        <v>87</v>
      </c>
      <c r="AY202" s="23" t="s">
        <v>162</v>
      </c>
      <c r="BE202" s="205">
        <f>IF(N202="základní",J202,0)</f>
        <v>0</v>
      </c>
      <c r="BF202" s="205">
        <f>IF(N202="snížená",J202,0)</f>
        <v>0</v>
      </c>
      <c r="BG202" s="205">
        <f>IF(N202="zákl. přenesená",J202,0)</f>
        <v>0</v>
      </c>
      <c r="BH202" s="205">
        <f>IF(N202="sníž. přenesená",J202,0)</f>
        <v>0</v>
      </c>
      <c r="BI202" s="205">
        <f>IF(N202="nulová",J202,0)</f>
        <v>0</v>
      </c>
      <c r="BJ202" s="23" t="s">
        <v>25</v>
      </c>
      <c r="BK202" s="205">
        <f>ROUND(I202*H202,2)</f>
        <v>0</v>
      </c>
      <c r="BL202" s="23" t="s">
        <v>169</v>
      </c>
      <c r="BM202" s="23" t="s">
        <v>418</v>
      </c>
    </row>
    <row r="203" spans="2:65" s="1" customFormat="1" ht="22.5" customHeight="1" x14ac:dyDescent="0.3">
      <c r="B203" s="41"/>
      <c r="C203" s="233" t="s">
        <v>419</v>
      </c>
      <c r="D203" s="233" t="s">
        <v>347</v>
      </c>
      <c r="E203" s="234" t="s">
        <v>420</v>
      </c>
      <c r="F203" s="235" t="s">
        <v>421</v>
      </c>
      <c r="G203" s="236" t="s">
        <v>409</v>
      </c>
      <c r="H203" s="237">
        <v>320</v>
      </c>
      <c r="I203" s="238"/>
      <c r="J203" s="239">
        <f>ROUND(I203*H203,2)</f>
        <v>0</v>
      </c>
      <c r="K203" s="235" t="s">
        <v>24</v>
      </c>
      <c r="L203" s="240"/>
      <c r="M203" s="241" t="s">
        <v>24</v>
      </c>
      <c r="N203" s="242" t="s">
        <v>49</v>
      </c>
      <c r="O203" s="42"/>
      <c r="P203" s="203">
        <f>O203*H203</f>
        <v>0</v>
      </c>
      <c r="Q203" s="203">
        <v>1E-3</v>
      </c>
      <c r="R203" s="203">
        <f>Q203*H203</f>
        <v>0.32</v>
      </c>
      <c r="S203" s="203">
        <v>0</v>
      </c>
      <c r="T203" s="204">
        <f>S203*H203</f>
        <v>0</v>
      </c>
      <c r="AR203" s="23" t="s">
        <v>199</v>
      </c>
      <c r="AT203" s="23" t="s">
        <v>347</v>
      </c>
      <c r="AU203" s="23" t="s">
        <v>87</v>
      </c>
      <c r="AY203" s="23" t="s">
        <v>162</v>
      </c>
      <c r="BE203" s="205">
        <f>IF(N203="základní",J203,0)</f>
        <v>0</v>
      </c>
      <c r="BF203" s="205">
        <f>IF(N203="snížená",J203,0)</f>
        <v>0</v>
      </c>
      <c r="BG203" s="205">
        <f>IF(N203="zákl. přenesená",J203,0)</f>
        <v>0</v>
      </c>
      <c r="BH203" s="205">
        <f>IF(N203="sníž. přenesená",J203,0)</f>
        <v>0</v>
      </c>
      <c r="BI203" s="205">
        <f>IF(N203="nulová",J203,0)</f>
        <v>0</v>
      </c>
      <c r="BJ203" s="23" t="s">
        <v>25</v>
      </c>
      <c r="BK203" s="205">
        <f>ROUND(I203*H203,2)</f>
        <v>0</v>
      </c>
      <c r="BL203" s="23" t="s">
        <v>169</v>
      </c>
      <c r="BM203" s="23" t="s">
        <v>422</v>
      </c>
    </row>
    <row r="204" spans="2:65" s="11" customFormat="1" x14ac:dyDescent="0.3">
      <c r="B204" s="206"/>
      <c r="C204" s="207"/>
      <c r="D204" s="208" t="s">
        <v>171</v>
      </c>
      <c r="E204" s="207"/>
      <c r="F204" s="210" t="s">
        <v>423</v>
      </c>
      <c r="G204" s="207"/>
      <c r="H204" s="211">
        <v>320</v>
      </c>
      <c r="I204" s="212"/>
      <c r="J204" s="207"/>
      <c r="K204" s="207"/>
      <c r="L204" s="213"/>
      <c r="M204" s="214"/>
      <c r="N204" s="215"/>
      <c r="O204" s="215"/>
      <c r="P204" s="215"/>
      <c r="Q204" s="215"/>
      <c r="R204" s="215"/>
      <c r="S204" s="215"/>
      <c r="T204" s="216"/>
      <c r="AT204" s="217" t="s">
        <v>171</v>
      </c>
      <c r="AU204" s="217" t="s">
        <v>87</v>
      </c>
      <c r="AV204" s="11" t="s">
        <v>87</v>
      </c>
      <c r="AW204" s="11" t="s">
        <v>6</v>
      </c>
      <c r="AX204" s="11" t="s">
        <v>25</v>
      </c>
      <c r="AY204" s="217" t="s">
        <v>162</v>
      </c>
    </row>
    <row r="205" spans="2:65" s="1" customFormat="1" ht="31.5" customHeight="1" x14ac:dyDescent="0.3">
      <c r="B205" s="41"/>
      <c r="C205" s="194" t="s">
        <v>424</v>
      </c>
      <c r="D205" s="194" t="s">
        <v>164</v>
      </c>
      <c r="E205" s="195" t="s">
        <v>425</v>
      </c>
      <c r="F205" s="196" t="s">
        <v>426</v>
      </c>
      <c r="G205" s="197" t="s">
        <v>175</v>
      </c>
      <c r="H205" s="198">
        <v>1</v>
      </c>
      <c r="I205" s="199"/>
      <c r="J205" s="200">
        <f>ROUND(I205*H205,2)</f>
        <v>0</v>
      </c>
      <c r="K205" s="196" t="s">
        <v>168</v>
      </c>
      <c r="L205" s="61"/>
      <c r="M205" s="201" t="s">
        <v>24</v>
      </c>
      <c r="N205" s="202" t="s">
        <v>49</v>
      </c>
      <c r="O205" s="42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AR205" s="23" t="s">
        <v>169</v>
      </c>
      <c r="AT205" s="23" t="s">
        <v>164</v>
      </c>
      <c r="AU205" s="23" t="s">
        <v>87</v>
      </c>
      <c r="AY205" s="23" t="s">
        <v>162</v>
      </c>
      <c r="BE205" s="205">
        <f>IF(N205="základní",J205,0)</f>
        <v>0</v>
      </c>
      <c r="BF205" s="205">
        <f>IF(N205="snížená",J205,0)</f>
        <v>0</v>
      </c>
      <c r="BG205" s="205">
        <f>IF(N205="zákl. přenesená",J205,0)</f>
        <v>0</v>
      </c>
      <c r="BH205" s="205">
        <f>IF(N205="sníž. přenesená",J205,0)</f>
        <v>0</v>
      </c>
      <c r="BI205" s="205">
        <f>IF(N205="nulová",J205,0)</f>
        <v>0</v>
      </c>
      <c r="BJ205" s="23" t="s">
        <v>25</v>
      </c>
      <c r="BK205" s="205">
        <f>ROUND(I205*H205,2)</f>
        <v>0</v>
      </c>
      <c r="BL205" s="23" t="s">
        <v>169</v>
      </c>
      <c r="BM205" s="23" t="s">
        <v>427</v>
      </c>
    </row>
    <row r="206" spans="2:65" s="11" customFormat="1" x14ac:dyDescent="0.3">
      <c r="B206" s="206"/>
      <c r="C206" s="207"/>
      <c r="D206" s="208" t="s">
        <v>171</v>
      </c>
      <c r="E206" s="209" t="s">
        <v>24</v>
      </c>
      <c r="F206" s="210" t="s">
        <v>428</v>
      </c>
      <c r="G206" s="207"/>
      <c r="H206" s="211">
        <v>1</v>
      </c>
      <c r="I206" s="212"/>
      <c r="J206" s="207"/>
      <c r="K206" s="207"/>
      <c r="L206" s="213"/>
      <c r="M206" s="214"/>
      <c r="N206" s="215"/>
      <c r="O206" s="215"/>
      <c r="P206" s="215"/>
      <c r="Q206" s="215"/>
      <c r="R206" s="215"/>
      <c r="S206" s="215"/>
      <c r="T206" s="216"/>
      <c r="AT206" s="217" t="s">
        <v>171</v>
      </c>
      <c r="AU206" s="217" t="s">
        <v>87</v>
      </c>
      <c r="AV206" s="11" t="s">
        <v>87</v>
      </c>
      <c r="AW206" s="11" t="s">
        <v>41</v>
      </c>
      <c r="AX206" s="11" t="s">
        <v>25</v>
      </c>
      <c r="AY206" s="217" t="s">
        <v>162</v>
      </c>
    </row>
    <row r="207" spans="2:65" s="1" customFormat="1" ht="31.5" customHeight="1" x14ac:dyDescent="0.3">
      <c r="B207" s="41"/>
      <c r="C207" s="194" t="s">
        <v>429</v>
      </c>
      <c r="D207" s="194" t="s">
        <v>164</v>
      </c>
      <c r="E207" s="195" t="s">
        <v>430</v>
      </c>
      <c r="F207" s="196" t="s">
        <v>431</v>
      </c>
      <c r="G207" s="197" t="s">
        <v>175</v>
      </c>
      <c r="H207" s="198">
        <v>1099</v>
      </c>
      <c r="I207" s="199"/>
      <c r="J207" s="200">
        <f>ROUND(I207*H207,2)</f>
        <v>0</v>
      </c>
      <c r="K207" s="196" t="s">
        <v>168</v>
      </c>
      <c r="L207" s="61"/>
      <c r="M207" s="201" t="s">
        <v>24</v>
      </c>
      <c r="N207" s="202" t="s">
        <v>49</v>
      </c>
      <c r="O207" s="42"/>
      <c r="P207" s="203">
        <f>O207*H207</f>
        <v>0</v>
      </c>
      <c r="Q207" s="203">
        <v>0</v>
      </c>
      <c r="R207" s="203">
        <f>Q207*H207</f>
        <v>0</v>
      </c>
      <c r="S207" s="203">
        <v>0</v>
      </c>
      <c r="T207" s="204">
        <f>S207*H207</f>
        <v>0</v>
      </c>
      <c r="AR207" s="23" t="s">
        <v>169</v>
      </c>
      <c r="AT207" s="23" t="s">
        <v>164</v>
      </c>
      <c r="AU207" s="23" t="s">
        <v>87</v>
      </c>
      <c r="AY207" s="23" t="s">
        <v>162</v>
      </c>
      <c r="BE207" s="205">
        <f>IF(N207="základní",J207,0)</f>
        <v>0</v>
      </c>
      <c r="BF207" s="205">
        <f>IF(N207="snížená",J207,0)</f>
        <v>0</v>
      </c>
      <c r="BG207" s="205">
        <f>IF(N207="zákl. přenesená",J207,0)</f>
        <v>0</v>
      </c>
      <c r="BH207" s="205">
        <f>IF(N207="sníž. přenesená",J207,0)</f>
        <v>0</v>
      </c>
      <c r="BI207" s="205">
        <f>IF(N207="nulová",J207,0)</f>
        <v>0</v>
      </c>
      <c r="BJ207" s="23" t="s">
        <v>25</v>
      </c>
      <c r="BK207" s="205">
        <f>ROUND(I207*H207,2)</f>
        <v>0</v>
      </c>
      <c r="BL207" s="23" t="s">
        <v>169</v>
      </c>
      <c r="BM207" s="23" t="s">
        <v>432</v>
      </c>
    </row>
    <row r="208" spans="2:65" s="11" customFormat="1" x14ac:dyDescent="0.3">
      <c r="B208" s="206"/>
      <c r="C208" s="207"/>
      <c r="D208" s="208" t="s">
        <v>171</v>
      </c>
      <c r="E208" s="209" t="s">
        <v>24</v>
      </c>
      <c r="F208" s="210" t="s">
        <v>433</v>
      </c>
      <c r="G208" s="207"/>
      <c r="H208" s="211">
        <v>1099</v>
      </c>
      <c r="I208" s="212"/>
      <c r="J208" s="207"/>
      <c r="K208" s="207"/>
      <c r="L208" s="213"/>
      <c r="M208" s="214"/>
      <c r="N208" s="215"/>
      <c r="O208" s="215"/>
      <c r="P208" s="215"/>
      <c r="Q208" s="215"/>
      <c r="R208" s="215"/>
      <c r="S208" s="215"/>
      <c r="T208" s="216"/>
      <c r="AT208" s="217" t="s">
        <v>171</v>
      </c>
      <c r="AU208" s="217" t="s">
        <v>87</v>
      </c>
      <c r="AV208" s="11" t="s">
        <v>87</v>
      </c>
      <c r="AW208" s="11" t="s">
        <v>41</v>
      </c>
      <c r="AX208" s="11" t="s">
        <v>25</v>
      </c>
      <c r="AY208" s="217" t="s">
        <v>162</v>
      </c>
    </row>
    <row r="209" spans="2:65" s="1" customFormat="1" ht="22.5" customHeight="1" x14ac:dyDescent="0.3">
      <c r="B209" s="41"/>
      <c r="C209" s="233" t="s">
        <v>434</v>
      </c>
      <c r="D209" s="233" t="s">
        <v>347</v>
      </c>
      <c r="E209" s="234" t="s">
        <v>435</v>
      </c>
      <c r="F209" s="235" t="s">
        <v>436</v>
      </c>
      <c r="G209" s="236" t="s">
        <v>167</v>
      </c>
      <c r="H209" s="237">
        <v>4.6159999999999997</v>
      </c>
      <c r="I209" s="238"/>
      <c r="J209" s="239">
        <f>ROUND(I209*H209,2)</f>
        <v>0</v>
      </c>
      <c r="K209" s="235" t="s">
        <v>24</v>
      </c>
      <c r="L209" s="240"/>
      <c r="M209" s="241" t="s">
        <v>24</v>
      </c>
      <c r="N209" s="242" t="s">
        <v>49</v>
      </c>
      <c r="O209" s="42"/>
      <c r="P209" s="203">
        <f>O209*H209</f>
        <v>0</v>
      </c>
      <c r="Q209" s="203">
        <v>1.5</v>
      </c>
      <c r="R209" s="203">
        <f>Q209*H209</f>
        <v>6.9239999999999995</v>
      </c>
      <c r="S209" s="203">
        <v>0</v>
      </c>
      <c r="T209" s="204">
        <f>S209*H209</f>
        <v>0</v>
      </c>
      <c r="AR209" s="23" t="s">
        <v>199</v>
      </c>
      <c r="AT209" s="23" t="s">
        <v>347</v>
      </c>
      <c r="AU209" s="23" t="s">
        <v>87</v>
      </c>
      <c r="AY209" s="23" t="s">
        <v>162</v>
      </c>
      <c r="BE209" s="205">
        <f>IF(N209="základní",J209,0)</f>
        <v>0</v>
      </c>
      <c r="BF209" s="205">
        <f>IF(N209="snížená",J209,0)</f>
        <v>0</v>
      </c>
      <c r="BG209" s="205">
        <f>IF(N209="zákl. přenesená",J209,0)</f>
        <v>0</v>
      </c>
      <c r="BH209" s="205">
        <f>IF(N209="sníž. přenesená",J209,0)</f>
        <v>0</v>
      </c>
      <c r="BI209" s="205">
        <f>IF(N209="nulová",J209,0)</f>
        <v>0</v>
      </c>
      <c r="BJ209" s="23" t="s">
        <v>25</v>
      </c>
      <c r="BK209" s="205">
        <f>ROUND(I209*H209,2)</f>
        <v>0</v>
      </c>
      <c r="BL209" s="23" t="s">
        <v>169</v>
      </c>
      <c r="BM209" s="23" t="s">
        <v>437</v>
      </c>
    </row>
    <row r="210" spans="2:65" s="11" customFormat="1" x14ac:dyDescent="0.3">
      <c r="B210" s="206"/>
      <c r="C210" s="207"/>
      <c r="D210" s="208" t="s">
        <v>171</v>
      </c>
      <c r="E210" s="209" t="s">
        <v>24</v>
      </c>
      <c r="F210" s="210" t="s">
        <v>438</v>
      </c>
      <c r="G210" s="207"/>
      <c r="H210" s="211">
        <v>4.6159999999999997</v>
      </c>
      <c r="I210" s="212"/>
      <c r="J210" s="207"/>
      <c r="K210" s="207"/>
      <c r="L210" s="213"/>
      <c r="M210" s="214"/>
      <c r="N210" s="215"/>
      <c r="O210" s="215"/>
      <c r="P210" s="215"/>
      <c r="Q210" s="215"/>
      <c r="R210" s="215"/>
      <c r="S210" s="215"/>
      <c r="T210" s="216"/>
      <c r="AT210" s="217" t="s">
        <v>171</v>
      </c>
      <c r="AU210" s="217" t="s">
        <v>87</v>
      </c>
      <c r="AV210" s="11" t="s">
        <v>87</v>
      </c>
      <c r="AW210" s="11" t="s">
        <v>41</v>
      </c>
      <c r="AX210" s="11" t="s">
        <v>25</v>
      </c>
      <c r="AY210" s="217" t="s">
        <v>162</v>
      </c>
    </row>
    <row r="211" spans="2:65" s="1" customFormat="1" ht="22.5" customHeight="1" x14ac:dyDescent="0.3">
      <c r="B211" s="41"/>
      <c r="C211" s="194" t="s">
        <v>439</v>
      </c>
      <c r="D211" s="194" t="s">
        <v>164</v>
      </c>
      <c r="E211" s="195" t="s">
        <v>440</v>
      </c>
      <c r="F211" s="196" t="s">
        <v>441</v>
      </c>
      <c r="G211" s="197" t="s">
        <v>202</v>
      </c>
      <c r="H211" s="198">
        <v>47</v>
      </c>
      <c r="I211" s="199"/>
      <c r="J211" s="200">
        <f>ROUND(I211*H211,2)</f>
        <v>0</v>
      </c>
      <c r="K211" s="196" t="s">
        <v>168</v>
      </c>
      <c r="L211" s="61"/>
      <c r="M211" s="201" t="s">
        <v>24</v>
      </c>
      <c r="N211" s="202" t="s">
        <v>49</v>
      </c>
      <c r="O211" s="42"/>
      <c r="P211" s="203">
        <f>O211*H211</f>
        <v>0</v>
      </c>
      <c r="Q211" s="203">
        <v>0</v>
      </c>
      <c r="R211" s="203">
        <f>Q211*H211</f>
        <v>0</v>
      </c>
      <c r="S211" s="203">
        <v>0</v>
      </c>
      <c r="T211" s="204">
        <f>S211*H211</f>
        <v>0</v>
      </c>
      <c r="AR211" s="23" t="s">
        <v>169</v>
      </c>
      <c r="AT211" s="23" t="s">
        <v>164</v>
      </c>
      <c r="AU211" s="23" t="s">
        <v>87</v>
      </c>
      <c r="AY211" s="23" t="s">
        <v>162</v>
      </c>
      <c r="BE211" s="205">
        <f>IF(N211="základní",J211,0)</f>
        <v>0</v>
      </c>
      <c r="BF211" s="205">
        <f>IF(N211="snížená",J211,0)</f>
        <v>0</v>
      </c>
      <c r="BG211" s="205">
        <f>IF(N211="zákl. přenesená",J211,0)</f>
        <v>0</v>
      </c>
      <c r="BH211" s="205">
        <f>IF(N211="sníž. přenesená",J211,0)</f>
        <v>0</v>
      </c>
      <c r="BI211" s="205">
        <f>IF(N211="nulová",J211,0)</f>
        <v>0</v>
      </c>
      <c r="BJ211" s="23" t="s">
        <v>25</v>
      </c>
      <c r="BK211" s="205">
        <f>ROUND(I211*H211,2)</f>
        <v>0</v>
      </c>
      <c r="BL211" s="23" t="s">
        <v>169</v>
      </c>
      <c r="BM211" s="23" t="s">
        <v>442</v>
      </c>
    </row>
    <row r="212" spans="2:65" s="11" customFormat="1" x14ac:dyDescent="0.3">
      <c r="B212" s="206"/>
      <c r="C212" s="207"/>
      <c r="D212" s="208" t="s">
        <v>171</v>
      </c>
      <c r="E212" s="209" t="s">
        <v>24</v>
      </c>
      <c r="F212" s="210" t="s">
        <v>443</v>
      </c>
      <c r="G212" s="207"/>
      <c r="H212" s="211">
        <v>47</v>
      </c>
      <c r="I212" s="212"/>
      <c r="J212" s="207"/>
      <c r="K212" s="207"/>
      <c r="L212" s="213"/>
      <c r="M212" s="214"/>
      <c r="N212" s="215"/>
      <c r="O212" s="215"/>
      <c r="P212" s="215"/>
      <c r="Q212" s="215"/>
      <c r="R212" s="215"/>
      <c r="S212" s="215"/>
      <c r="T212" s="216"/>
      <c r="AT212" s="217" t="s">
        <v>171</v>
      </c>
      <c r="AU212" s="217" t="s">
        <v>87</v>
      </c>
      <c r="AV212" s="11" t="s">
        <v>87</v>
      </c>
      <c r="AW212" s="11" t="s">
        <v>41</v>
      </c>
      <c r="AX212" s="11" t="s">
        <v>25</v>
      </c>
      <c r="AY212" s="217" t="s">
        <v>162</v>
      </c>
    </row>
    <row r="213" spans="2:65" s="1" customFormat="1" ht="22.5" customHeight="1" x14ac:dyDescent="0.3">
      <c r="B213" s="41"/>
      <c r="C213" s="194" t="s">
        <v>444</v>
      </c>
      <c r="D213" s="194" t="s">
        <v>164</v>
      </c>
      <c r="E213" s="195" t="s">
        <v>445</v>
      </c>
      <c r="F213" s="196" t="s">
        <v>446</v>
      </c>
      <c r="G213" s="197" t="s">
        <v>175</v>
      </c>
      <c r="H213" s="198">
        <v>299</v>
      </c>
      <c r="I213" s="199"/>
      <c r="J213" s="200">
        <f>ROUND(I213*H213,2)</f>
        <v>0</v>
      </c>
      <c r="K213" s="196" t="s">
        <v>168</v>
      </c>
      <c r="L213" s="61"/>
      <c r="M213" s="201" t="s">
        <v>24</v>
      </c>
      <c r="N213" s="202" t="s">
        <v>49</v>
      </c>
      <c r="O213" s="42"/>
      <c r="P213" s="203">
        <f>O213*H213</f>
        <v>0</v>
      </c>
      <c r="Q213" s="203">
        <v>0</v>
      </c>
      <c r="R213" s="203">
        <f>Q213*H213</f>
        <v>0</v>
      </c>
      <c r="S213" s="203">
        <v>0</v>
      </c>
      <c r="T213" s="204">
        <f>S213*H213</f>
        <v>0</v>
      </c>
      <c r="AR213" s="23" t="s">
        <v>169</v>
      </c>
      <c r="AT213" s="23" t="s">
        <v>164</v>
      </c>
      <c r="AU213" s="23" t="s">
        <v>87</v>
      </c>
      <c r="AY213" s="23" t="s">
        <v>162</v>
      </c>
      <c r="BE213" s="205">
        <f>IF(N213="základní",J213,0)</f>
        <v>0</v>
      </c>
      <c r="BF213" s="205">
        <f>IF(N213="snížená",J213,0)</f>
        <v>0</v>
      </c>
      <c r="BG213" s="205">
        <f>IF(N213="zákl. přenesená",J213,0)</f>
        <v>0</v>
      </c>
      <c r="BH213" s="205">
        <f>IF(N213="sníž. přenesená",J213,0)</f>
        <v>0</v>
      </c>
      <c r="BI213" s="205">
        <f>IF(N213="nulová",J213,0)</f>
        <v>0</v>
      </c>
      <c r="BJ213" s="23" t="s">
        <v>25</v>
      </c>
      <c r="BK213" s="205">
        <f>ROUND(I213*H213,2)</f>
        <v>0</v>
      </c>
      <c r="BL213" s="23" t="s">
        <v>169</v>
      </c>
      <c r="BM213" s="23" t="s">
        <v>447</v>
      </c>
    </row>
    <row r="214" spans="2:65" s="11" customFormat="1" x14ac:dyDescent="0.3">
      <c r="B214" s="206"/>
      <c r="C214" s="207"/>
      <c r="D214" s="208" t="s">
        <v>171</v>
      </c>
      <c r="E214" s="209" t="s">
        <v>24</v>
      </c>
      <c r="F214" s="210" t="s">
        <v>448</v>
      </c>
      <c r="G214" s="207"/>
      <c r="H214" s="211">
        <v>299</v>
      </c>
      <c r="I214" s="212"/>
      <c r="J214" s="207"/>
      <c r="K214" s="207"/>
      <c r="L214" s="213"/>
      <c r="M214" s="214"/>
      <c r="N214" s="215"/>
      <c r="O214" s="215"/>
      <c r="P214" s="215"/>
      <c r="Q214" s="215"/>
      <c r="R214" s="215"/>
      <c r="S214" s="215"/>
      <c r="T214" s="216"/>
      <c r="AT214" s="217" t="s">
        <v>171</v>
      </c>
      <c r="AU214" s="217" t="s">
        <v>87</v>
      </c>
      <c r="AV214" s="11" t="s">
        <v>87</v>
      </c>
      <c r="AW214" s="11" t="s">
        <v>41</v>
      </c>
      <c r="AX214" s="11" t="s">
        <v>25</v>
      </c>
      <c r="AY214" s="217" t="s">
        <v>162</v>
      </c>
    </row>
    <row r="215" spans="2:65" s="1" customFormat="1" ht="31.5" customHeight="1" x14ac:dyDescent="0.3">
      <c r="B215" s="41"/>
      <c r="C215" s="194" t="s">
        <v>449</v>
      </c>
      <c r="D215" s="194" t="s">
        <v>164</v>
      </c>
      <c r="E215" s="195" t="s">
        <v>450</v>
      </c>
      <c r="F215" s="196" t="s">
        <v>451</v>
      </c>
      <c r="G215" s="197" t="s">
        <v>175</v>
      </c>
      <c r="H215" s="198">
        <v>800</v>
      </c>
      <c r="I215" s="199"/>
      <c r="J215" s="200">
        <f>ROUND(I215*H215,2)</f>
        <v>0</v>
      </c>
      <c r="K215" s="196" t="s">
        <v>168</v>
      </c>
      <c r="L215" s="61"/>
      <c r="M215" s="201" t="s">
        <v>24</v>
      </c>
      <c r="N215" s="202" t="s">
        <v>49</v>
      </c>
      <c r="O215" s="42"/>
      <c r="P215" s="203">
        <f>O215*H215</f>
        <v>0</v>
      </c>
      <c r="Q215" s="203">
        <v>0</v>
      </c>
      <c r="R215" s="203">
        <f>Q215*H215</f>
        <v>0</v>
      </c>
      <c r="S215" s="203">
        <v>0</v>
      </c>
      <c r="T215" s="204">
        <f>S215*H215</f>
        <v>0</v>
      </c>
      <c r="AR215" s="23" t="s">
        <v>169</v>
      </c>
      <c r="AT215" s="23" t="s">
        <v>164</v>
      </c>
      <c r="AU215" s="23" t="s">
        <v>87</v>
      </c>
      <c r="AY215" s="23" t="s">
        <v>162</v>
      </c>
      <c r="BE215" s="205">
        <f>IF(N215="základní",J215,0)</f>
        <v>0</v>
      </c>
      <c r="BF215" s="205">
        <f>IF(N215="snížená",J215,0)</f>
        <v>0</v>
      </c>
      <c r="BG215" s="205">
        <f>IF(N215="zákl. přenesená",J215,0)</f>
        <v>0</v>
      </c>
      <c r="BH215" s="205">
        <f>IF(N215="sníž. přenesená",J215,0)</f>
        <v>0</v>
      </c>
      <c r="BI215" s="205">
        <f>IF(N215="nulová",J215,0)</f>
        <v>0</v>
      </c>
      <c r="BJ215" s="23" t="s">
        <v>25</v>
      </c>
      <c r="BK215" s="205">
        <f>ROUND(I215*H215,2)</f>
        <v>0</v>
      </c>
      <c r="BL215" s="23" t="s">
        <v>169</v>
      </c>
      <c r="BM215" s="23" t="s">
        <v>452</v>
      </c>
    </row>
    <row r="216" spans="2:65" s="11" customFormat="1" x14ac:dyDescent="0.3">
      <c r="B216" s="206"/>
      <c r="C216" s="207"/>
      <c r="D216" s="208" t="s">
        <v>171</v>
      </c>
      <c r="E216" s="209" t="s">
        <v>24</v>
      </c>
      <c r="F216" s="210" t="s">
        <v>453</v>
      </c>
      <c r="G216" s="207"/>
      <c r="H216" s="211">
        <v>800</v>
      </c>
      <c r="I216" s="212"/>
      <c r="J216" s="207"/>
      <c r="K216" s="207"/>
      <c r="L216" s="213"/>
      <c r="M216" s="214"/>
      <c r="N216" s="215"/>
      <c r="O216" s="215"/>
      <c r="P216" s="215"/>
      <c r="Q216" s="215"/>
      <c r="R216" s="215"/>
      <c r="S216" s="215"/>
      <c r="T216" s="216"/>
      <c r="AT216" s="217" t="s">
        <v>171</v>
      </c>
      <c r="AU216" s="217" t="s">
        <v>87</v>
      </c>
      <c r="AV216" s="11" t="s">
        <v>87</v>
      </c>
      <c r="AW216" s="11" t="s">
        <v>41</v>
      </c>
      <c r="AX216" s="11" t="s">
        <v>25</v>
      </c>
      <c r="AY216" s="217" t="s">
        <v>162</v>
      </c>
    </row>
    <row r="217" spans="2:65" s="1" customFormat="1" ht="22.5" customHeight="1" x14ac:dyDescent="0.3">
      <c r="B217" s="41"/>
      <c r="C217" s="233" t="s">
        <v>454</v>
      </c>
      <c r="D217" s="233" t="s">
        <v>347</v>
      </c>
      <c r="E217" s="234" t="s">
        <v>455</v>
      </c>
      <c r="F217" s="235" t="s">
        <v>456</v>
      </c>
      <c r="G217" s="236" t="s">
        <v>175</v>
      </c>
      <c r="H217" s="237">
        <v>299</v>
      </c>
      <c r="I217" s="238"/>
      <c r="J217" s="239">
        <f>ROUND(I217*H217,2)</f>
        <v>0</v>
      </c>
      <c r="K217" s="235" t="s">
        <v>24</v>
      </c>
      <c r="L217" s="240"/>
      <c r="M217" s="241" t="s">
        <v>24</v>
      </c>
      <c r="N217" s="242" t="s">
        <v>49</v>
      </c>
      <c r="O217" s="42"/>
      <c r="P217" s="203">
        <f>O217*H217</f>
        <v>0</v>
      </c>
      <c r="Q217" s="203">
        <v>1E-3</v>
      </c>
      <c r="R217" s="203">
        <f>Q217*H217</f>
        <v>0.29899999999999999</v>
      </c>
      <c r="S217" s="203">
        <v>0</v>
      </c>
      <c r="T217" s="204">
        <f>S217*H217</f>
        <v>0</v>
      </c>
      <c r="AR217" s="23" t="s">
        <v>199</v>
      </c>
      <c r="AT217" s="23" t="s">
        <v>347</v>
      </c>
      <c r="AU217" s="23" t="s">
        <v>87</v>
      </c>
      <c r="AY217" s="23" t="s">
        <v>162</v>
      </c>
      <c r="BE217" s="205">
        <f>IF(N217="základní",J217,0)</f>
        <v>0</v>
      </c>
      <c r="BF217" s="205">
        <f>IF(N217="snížená",J217,0)</f>
        <v>0</v>
      </c>
      <c r="BG217" s="205">
        <f>IF(N217="zákl. přenesená",J217,0)</f>
        <v>0</v>
      </c>
      <c r="BH217" s="205">
        <f>IF(N217="sníž. přenesená",J217,0)</f>
        <v>0</v>
      </c>
      <c r="BI217" s="205">
        <f>IF(N217="nulová",J217,0)</f>
        <v>0</v>
      </c>
      <c r="BJ217" s="23" t="s">
        <v>25</v>
      </c>
      <c r="BK217" s="205">
        <f>ROUND(I217*H217,2)</f>
        <v>0</v>
      </c>
      <c r="BL217" s="23" t="s">
        <v>169</v>
      </c>
      <c r="BM217" s="23" t="s">
        <v>457</v>
      </c>
    </row>
    <row r="218" spans="2:65" s="1" customFormat="1" ht="22.5" customHeight="1" x14ac:dyDescent="0.3">
      <c r="B218" s="41"/>
      <c r="C218" s="233" t="s">
        <v>458</v>
      </c>
      <c r="D218" s="233" t="s">
        <v>347</v>
      </c>
      <c r="E218" s="234" t="s">
        <v>459</v>
      </c>
      <c r="F218" s="235" t="s">
        <v>460</v>
      </c>
      <c r="G218" s="236" t="s">
        <v>175</v>
      </c>
      <c r="H218" s="237">
        <v>800</v>
      </c>
      <c r="I218" s="238"/>
      <c r="J218" s="239">
        <f>ROUND(I218*H218,2)</f>
        <v>0</v>
      </c>
      <c r="K218" s="235" t="s">
        <v>24</v>
      </c>
      <c r="L218" s="240"/>
      <c r="M218" s="241" t="s">
        <v>24</v>
      </c>
      <c r="N218" s="242" t="s">
        <v>49</v>
      </c>
      <c r="O218" s="42"/>
      <c r="P218" s="203">
        <f>O218*H218</f>
        <v>0</v>
      </c>
      <c r="Q218" s="203">
        <v>1E-3</v>
      </c>
      <c r="R218" s="203">
        <f>Q218*H218</f>
        <v>0.8</v>
      </c>
      <c r="S218" s="203">
        <v>0</v>
      </c>
      <c r="T218" s="204">
        <f>S218*H218</f>
        <v>0</v>
      </c>
      <c r="AR218" s="23" t="s">
        <v>199</v>
      </c>
      <c r="AT218" s="23" t="s">
        <v>347</v>
      </c>
      <c r="AU218" s="23" t="s">
        <v>87</v>
      </c>
      <c r="AY218" s="23" t="s">
        <v>162</v>
      </c>
      <c r="BE218" s="205">
        <f>IF(N218="základní",J218,0)</f>
        <v>0</v>
      </c>
      <c r="BF218" s="205">
        <f>IF(N218="snížená",J218,0)</f>
        <v>0</v>
      </c>
      <c r="BG218" s="205">
        <f>IF(N218="zákl. přenesená",J218,0)</f>
        <v>0</v>
      </c>
      <c r="BH218" s="205">
        <f>IF(N218="sníž. přenesená",J218,0)</f>
        <v>0</v>
      </c>
      <c r="BI218" s="205">
        <f>IF(N218="nulová",J218,0)</f>
        <v>0</v>
      </c>
      <c r="BJ218" s="23" t="s">
        <v>25</v>
      </c>
      <c r="BK218" s="205">
        <f>ROUND(I218*H218,2)</f>
        <v>0</v>
      </c>
      <c r="BL218" s="23" t="s">
        <v>169</v>
      </c>
      <c r="BM218" s="23" t="s">
        <v>461</v>
      </c>
    </row>
    <row r="219" spans="2:65" s="1" customFormat="1" ht="31.5" customHeight="1" x14ac:dyDescent="0.3">
      <c r="B219" s="41"/>
      <c r="C219" s="194" t="s">
        <v>462</v>
      </c>
      <c r="D219" s="194" t="s">
        <v>164</v>
      </c>
      <c r="E219" s="195" t="s">
        <v>463</v>
      </c>
      <c r="F219" s="196" t="s">
        <v>464</v>
      </c>
      <c r="G219" s="197" t="s">
        <v>202</v>
      </c>
      <c r="H219" s="198">
        <v>514</v>
      </c>
      <c r="I219" s="199"/>
      <c r="J219" s="200">
        <f>ROUND(I219*H219,2)</f>
        <v>0</v>
      </c>
      <c r="K219" s="196" t="s">
        <v>168</v>
      </c>
      <c r="L219" s="61"/>
      <c r="M219" s="201" t="s">
        <v>24</v>
      </c>
      <c r="N219" s="202" t="s">
        <v>49</v>
      </c>
      <c r="O219" s="42"/>
      <c r="P219" s="203">
        <f>O219*H219</f>
        <v>0</v>
      </c>
      <c r="Q219" s="203">
        <v>0</v>
      </c>
      <c r="R219" s="203">
        <f>Q219*H219</f>
        <v>0</v>
      </c>
      <c r="S219" s="203">
        <v>0</v>
      </c>
      <c r="T219" s="204">
        <f>S219*H219</f>
        <v>0</v>
      </c>
      <c r="AR219" s="23" t="s">
        <v>169</v>
      </c>
      <c r="AT219" s="23" t="s">
        <v>164</v>
      </c>
      <c r="AU219" s="23" t="s">
        <v>87</v>
      </c>
      <c r="AY219" s="23" t="s">
        <v>162</v>
      </c>
      <c r="BE219" s="205">
        <f>IF(N219="základní",J219,0)</f>
        <v>0</v>
      </c>
      <c r="BF219" s="205">
        <f>IF(N219="snížená",J219,0)</f>
        <v>0</v>
      </c>
      <c r="BG219" s="205">
        <f>IF(N219="zákl. přenesená",J219,0)</f>
        <v>0</v>
      </c>
      <c r="BH219" s="205">
        <f>IF(N219="sníž. přenesená",J219,0)</f>
        <v>0</v>
      </c>
      <c r="BI219" s="205">
        <f>IF(N219="nulová",J219,0)</f>
        <v>0</v>
      </c>
      <c r="BJ219" s="23" t="s">
        <v>25</v>
      </c>
      <c r="BK219" s="205">
        <f>ROUND(I219*H219,2)</f>
        <v>0</v>
      </c>
      <c r="BL219" s="23" t="s">
        <v>169</v>
      </c>
      <c r="BM219" s="23" t="s">
        <v>465</v>
      </c>
    </row>
    <row r="220" spans="2:65" s="11" customFormat="1" x14ac:dyDescent="0.3">
      <c r="B220" s="206"/>
      <c r="C220" s="207"/>
      <c r="D220" s="208" t="s">
        <v>171</v>
      </c>
      <c r="E220" s="209" t="s">
        <v>24</v>
      </c>
      <c r="F220" s="210" t="s">
        <v>466</v>
      </c>
      <c r="G220" s="207"/>
      <c r="H220" s="211">
        <v>514</v>
      </c>
      <c r="I220" s="212"/>
      <c r="J220" s="207"/>
      <c r="K220" s="207"/>
      <c r="L220" s="213"/>
      <c r="M220" s="214"/>
      <c r="N220" s="215"/>
      <c r="O220" s="215"/>
      <c r="P220" s="215"/>
      <c r="Q220" s="215"/>
      <c r="R220" s="215"/>
      <c r="S220" s="215"/>
      <c r="T220" s="216"/>
      <c r="AT220" s="217" t="s">
        <v>171</v>
      </c>
      <c r="AU220" s="217" t="s">
        <v>87</v>
      </c>
      <c r="AV220" s="11" t="s">
        <v>87</v>
      </c>
      <c r="AW220" s="11" t="s">
        <v>41</v>
      </c>
      <c r="AX220" s="11" t="s">
        <v>25</v>
      </c>
      <c r="AY220" s="217" t="s">
        <v>162</v>
      </c>
    </row>
    <row r="221" spans="2:65" s="1" customFormat="1" ht="31.5" customHeight="1" x14ac:dyDescent="0.3">
      <c r="B221" s="41"/>
      <c r="C221" s="194" t="s">
        <v>467</v>
      </c>
      <c r="D221" s="194" t="s">
        <v>164</v>
      </c>
      <c r="E221" s="195" t="s">
        <v>468</v>
      </c>
      <c r="F221" s="196" t="s">
        <v>469</v>
      </c>
      <c r="G221" s="197" t="s">
        <v>202</v>
      </c>
      <c r="H221" s="198">
        <v>710</v>
      </c>
      <c r="I221" s="199"/>
      <c r="J221" s="200">
        <f>ROUND(I221*H221,2)</f>
        <v>0</v>
      </c>
      <c r="K221" s="196" t="s">
        <v>168</v>
      </c>
      <c r="L221" s="61"/>
      <c r="M221" s="201" t="s">
        <v>24</v>
      </c>
      <c r="N221" s="202" t="s">
        <v>49</v>
      </c>
      <c r="O221" s="42"/>
      <c r="P221" s="203">
        <f>O221*H221</f>
        <v>0</v>
      </c>
      <c r="Q221" s="203">
        <v>0</v>
      </c>
      <c r="R221" s="203">
        <f>Q221*H221</f>
        <v>0</v>
      </c>
      <c r="S221" s="203">
        <v>0</v>
      </c>
      <c r="T221" s="204">
        <f>S221*H221</f>
        <v>0</v>
      </c>
      <c r="AR221" s="23" t="s">
        <v>169</v>
      </c>
      <c r="AT221" s="23" t="s">
        <v>164</v>
      </c>
      <c r="AU221" s="23" t="s">
        <v>87</v>
      </c>
      <c r="AY221" s="23" t="s">
        <v>162</v>
      </c>
      <c r="BE221" s="205">
        <f>IF(N221="základní",J221,0)</f>
        <v>0</v>
      </c>
      <c r="BF221" s="205">
        <f>IF(N221="snížená",J221,0)</f>
        <v>0</v>
      </c>
      <c r="BG221" s="205">
        <f>IF(N221="zákl. přenesená",J221,0)</f>
        <v>0</v>
      </c>
      <c r="BH221" s="205">
        <f>IF(N221="sníž. přenesená",J221,0)</f>
        <v>0</v>
      </c>
      <c r="BI221" s="205">
        <f>IF(N221="nulová",J221,0)</f>
        <v>0</v>
      </c>
      <c r="BJ221" s="23" t="s">
        <v>25</v>
      </c>
      <c r="BK221" s="205">
        <f>ROUND(I221*H221,2)</f>
        <v>0</v>
      </c>
      <c r="BL221" s="23" t="s">
        <v>169</v>
      </c>
      <c r="BM221" s="23" t="s">
        <v>470</v>
      </c>
    </row>
    <row r="222" spans="2:65" s="11" customFormat="1" x14ac:dyDescent="0.3">
      <c r="B222" s="206"/>
      <c r="C222" s="207"/>
      <c r="D222" s="208" t="s">
        <v>171</v>
      </c>
      <c r="E222" s="209" t="s">
        <v>24</v>
      </c>
      <c r="F222" s="210" t="s">
        <v>471</v>
      </c>
      <c r="G222" s="207"/>
      <c r="H222" s="211">
        <v>710</v>
      </c>
      <c r="I222" s="212"/>
      <c r="J222" s="207"/>
      <c r="K222" s="207"/>
      <c r="L222" s="213"/>
      <c r="M222" s="214"/>
      <c r="N222" s="215"/>
      <c r="O222" s="215"/>
      <c r="P222" s="215"/>
      <c r="Q222" s="215"/>
      <c r="R222" s="215"/>
      <c r="S222" s="215"/>
      <c r="T222" s="216"/>
      <c r="AT222" s="217" t="s">
        <v>171</v>
      </c>
      <c r="AU222" s="217" t="s">
        <v>87</v>
      </c>
      <c r="AV222" s="11" t="s">
        <v>87</v>
      </c>
      <c r="AW222" s="11" t="s">
        <v>41</v>
      </c>
      <c r="AX222" s="11" t="s">
        <v>25</v>
      </c>
      <c r="AY222" s="217" t="s">
        <v>162</v>
      </c>
    </row>
    <row r="223" spans="2:65" s="1" customFormat="1" ht="31.5" customHeight="1" x14ac:dyDescent="0.3">
      <c r="B223" s="41"/>
      <c r="C223" s="194" t="s">
        <v>472</v>
      </c>
      <c r="D223" s="194" t="s">
        <v>164</v>
      </c>
      <c r="E223" s="195" t="s">
        <v>473</v>
      </c>
      <c r="F223" s="196" t="s">
        <v>474</v>
      </c>
      <c r="G223" s="197" t="s">
        <v>202</v>
      </c>
      <c r="H223" s="198">
        <v>47</v>
      </c>
      <c r="I223" s="199"/>
      <c r="J223" s="200">
        <f>ROUND(I223*H223,2)</f>
        <v>0</v>
      </c>
      <c r="K223" s="196" t="s">
        <v>168</v>
      </c>
      <c r="L223" s="61"/>
      <c r="M223" s="201" t="s">
        <v>24</v>
      </c>
      <c r="N223" s="202" t="s">
        <v>49</v>
      </c>
      <c r="O223" s="42"/>
      <c r="P223" s="203">
        <f>O223*H223</f>
        <v>0</v>
      </c>
      <c r="Q223" s="203">
        <v>0</v>
      </c>
      <c r="R223" s="203">
        <f>Q223*H223</f>
        <v>0</v>
      </c>
      <c r="S223" s="203">
        <v>0</v>
      </c>
      <c r="T223" s="204">
        <f>S223*H223</f>
        <v>0</v>
      </c>
      <c r="AR223" s="23" t="s">
        <v>169</v>
      </c>
      <c r="AT223" s="23" t="s">
        <v>164</v>
      </c>
      <c r="AU223" s="23" t="s">
        <v>87</v>
      </c>
      <c r="AY223" s="23" t="s">
        <v>162</v>
      </c>
      <c r="BE223" s="205">
        <f>IF(N223="základní",J223,0)</f>
        <v>0</v>
      </c>
      <c r="BF223" s="205">
        <f>IF(N223="snížená",J223,0)</f>
        <v>0</v>
      </c>
      <c r="BG223" s="205">
        <f>IF(N223="zákl. přenesená",J223,0)</f>
        <v>0</v>
      </c>
      <c r="BH223" s="205">
        <f>IF(N223="sníž. přenesená",J223,0)</f>
        <v>0</v>
      </c>
      <c r="BI223" s="205">
        <f>IF(N223="nulová",J223,0)</f>
        <v>0</v>
      </c>
      <c r="BJ223" s="23" t="s">
        <v>25</v>
      </c>
      <c r="BK223" s="205">
        <f>ROUND(I223*H223,2)</f>
        <v>0</v>
      </c>
      <c r="BL223" s="23" t="s">
        <v>169</v>
      </c>
      <c r="BM223" s="23" t="s">
        <v>475</v>
      </c>
    </row>
    <row r="224" spans="2:65" s="11" customFormat="1" x14ac:dyDescent="0.3">
      <c r="B224" s="206"/>
      <c r="C224" s="207"/>
      <c r="D224" s="208" t="s">
        <v>171</v>
      </c>
      <c r="E224" s="209" t="s">
        <v>24</v>
      </c>
      <c r="F224" s="210" t="s">
        <v>476</v>
      </c>
      <c r="G224" s="207"/>
      <c r="H224" s="211">
        <v>47</v>
      </c>
      <c r="I224" s="212"/>
      <c r="J224" s="207"/>
      <c r="K224" s="207"/>
      <c r="L224" s="213"/>
      <c r="M224" s="214"/>
      <c r="N224" s="215"/>
      <c r="O224" s="215"/>
      <c r="P224" s="215"/>
      <c r="Q224" s="215"/>
      <c r="R224" s="215"/>
      <c r="S224" s="215"/>
      <c r="T224" s="216"/>
      <c r="AT224" s="217" t="s">
        <v>171</v>
      </c>
      <c r="AU224" s="217" t="s">
        <v>87</v>
      </c>
      <c r="AV224" s="11" t="s">
        <v>87</v>
      </c>
      <c r="AW224" s="11" t="s">
        <v>41</v>
      </c>
      <c r="AX224" s="11" t="s">
        <v>25</v>
      </c>
      <c r="AY224" s="217" t="s">
        <v>162</v>
      </c>
    </row>
    <row r="225" spans="2:65" s="1" customFormat="1" ht="22.5" customHeight="1" x14ac:dyDescent="0.3">
      <c r="B225" s="41"/>
      <c r="C225" s="233" t="s">
        <v>477</v>
      </c>
      <c r="D225" s="233" t="s">
        <v>347</v>
      </c>
      <c r="E225" s="234" t="s">
        <v>478</v>
      </c>
      <c r="F225" s="235" t="s">
        <v>479</v>
      </c>
      <c r="G225" s="236" t="s">
        <v>167</v>
      </c>
      <c r="H225" s="237">
        <v>3.6190000000000002</v>
      </c>
      <c r="I225" s="238"/>
      <c r="J225" s="239">
        <f>ROUND(I225*H225,2)</f>
        <v>0</v>
      </c>
      <c r="K225" s="235" t="s">
        <v>24</v>
      </c>
      <c r="L225" s="240"/>
      <c r="M225" s="241" t="s">
        <v>24</v>
      </c>
      <c r="N225" s="242" t="s">
        <v>49</v>
      </c>
      <c r="O225" s="42"/>
      <c r="P225" s="203">
        <f>O225*H225</f>
        <v>0</v>
      </c>
      <c r="Q225" s="203">
        <v>0.35</v>
      </c>
      <c r="R225" s="203">
        <f>Q225*H225</f>
        <v>1.2666500000000001</v>
      </c>
      <c r="S225" s="203">
        <v>0</v>
      </c>
      <c r="T225" s="204">
        <f>S225*H225</f>
        <v>0</v>
      </c>
      <c r="AR225" s="23" t="s">
        <v>199</v>
      </c>
      <c r="AT225" s="23" t="s">
        <v>347</v>
      </c>
      <c r="AU225" s="23" t="s">
        <v>87</v>
      </c>
      <c r="AY225" s="23" t="s">
        <v>162</v>
      </c>
      <c r="BE225" s="205">
        <f>IF(N225="základní",J225,0)</f>
        <v>0</v>
      </c>
      <c r="BF225" s="205">
        <f>IF(N225="snížená",J225,0)</f>
        <v>0</v>
      </c>
      <c r="BG225" s="205">
        <f>IF(N225="zákl. přenesená",J225,0)</f>
        <v>0</v>
      </c>
      <c r="BH225" s="205">
        <f>IF(N225="sníž. přenesená",J225,0)</f>
        <v>0</v>
      </c>
      <c r="BI225" s="205">
        <f>IF(N225="nulová",J225,0)</f>
        <v>0</v>
      </c>
      <c r="BJ225" s="23" t="s">
        <v>25</v>
      </c>
      <c r="BK225" s="205">
        <f>ROUND(I225*H225,2)</f>
        <v>0</v>
      </c>
      <c r="BL225" s="23" t="s">
        <v>169</v>
      </c>
      <c r="BM225" s="23" t="s">
        <v>480</v>
      </c>
    </row>
    <row r="226" spans="2:65" s="11" customFormat="1" x14ac:dyDescent="0.3">
      <c r="B226" s="206"/>
      <c r="C226" s="207"/>
      <c r="D226" s="208" t="s">
        <v>171</v>
      </c>
      <c r="E226" s="207"/>
      <c r="F226" s="210" t="s">
        <v>481</v>
      </c>
      <c r="G226" s="207"/>
      <c r="H226" s="211">
        <v>3.6190000000000002</v>
      </c>
      <c r="I226" s="212"/>
      <c r="J226" s="207"/>
      <c r="K226" s="207"/>
      <c r="L226" s="213"/>
      <c r="M226" s="214"/>
      <c r="N226" s="215"/>
      <c r="O226" s="215"/>
      <c r="P226" s="215"/>
      <c r="Q226" s="215"/>
      <c r="R226" s="215"/>
      <c r="S226" s="215"/>
      <c r="T226" s="216"/>
      <c r="AT226" s="217" t="s">
        <v>171</v>
      </c>
      <c r="AU226" s="217" t="s">
        <v>87</v>
      </c>
      <c r="AV226" s="11" t="s">
        <v>87</v>
      </c>
      <c r="AW226" s="11" t="s">
        <v>6</v>
      </c>
      <c r="AX226" s="11" t="s">
        <v>25</v>
      </c>
      <c r="AY226" s="217" t="s">
        <v>162</v>
      </c>
    </row>
    <row r="227" spans="2:65" s="1" customFormat="1" ht="22.5" customHeight="1" x14ac:dyDescent="0.3">
      <c r="B227" s="41"/>
      <c r="C227" s="194" t="s">
        <v>482</v>
      </c>
      <c r="D227" s="194" t="s">
        <v>164</v>
      </c>
      <c r="E227" s="195" t="s">
        <v>483</v>
      </c>
      <c r="F227" s="196" t="s">
        <v>484</v>
      </c>
      <c r="G227" s="197" t="s">
        <v>167</v>
      </c>
      <c r="H227" s="198">
        <v>8.2799999999999994</v>
      </c>
      <c r="I227" s="199"/>
      <c r="J227" s="200">
        <f>ROUND(I227*H227,2)</f>
        <v>0</v>
      </c>
      <c r="K227" s="196" t="s">
        <v>168</v>
      </c>
      <c r="L227" s="61"/>
      <c r="M227" s="201" t="s">
        <v>24</v>
      </c>
      <c r="N227" s="202" t="s">
        <v>49</v>
      </c>
      <c r="O227" s="42"/>
      <c r="P227" s="203">
        <f>O227*H227</f>
        <v>0</v>
      </c>
      <c r="Q227" s="203">
        <v>0</v>
      </c>
      <c r="R227" s="203">
        <f>Q227*H227</f>
        <v>0</v>
      </c>
      <c r="S227" s="203">
        <v>0</v>
      </c>
      <c r="T227" s="204">
        <f>S227*H227</f>
        <v>0</v>
      </c>
      <c r="AR227" s="23" t="s">
        <v>169</v>
      </c>
      <c r="AT227" s="23" t="s">
        <v>164</v>
      </c>
      <c r="AU227" s="23" t="s">
        <v>87</v>
      </c>
      <c r="AY227" s="23" t="s">
        <v>162</v>
      </c>
      <c r="BE227" s="205">
        <f>IF(N227="základní",J227,0)</f>
        <v>0</v>
      </c>
      <c r="BF227" s="205">
        <f>IF(N227="snížená",J227,0)</f>
        <v>0</v>
      </c>
      <c r="BG227" s="205">
        <f>IF(N227="zákl. přenesená",J227,0)</f>
        <v>0</v>
      </c>
      <c r="BH227" s="205">
        <f>IF(N227="sníž. přenesená",J227,0)</f>
        <v>0</v>
      </c>
      <c r="BI227" s="205">
        <f>IF(N227="nulová",J227,0)</f>
        <v>0</v>
      </c>
      <c r="BJ227" s="23" t="s">
        <v>25</v>
      </c>
      <c r="BK227" s="205">
        <f>ROUND(I227*H227,2)</f>
        <v>0</v>
      </c>
      <c r="BL227" s="23" t="s">
        <v>169</v>
      </c>
      <c r="BM227" s="23" t="s">
        <v>485</v>
      </c>
    </row>
    <row r="228" spans="2:65" s="11" customFormat="1" x14ac:dyDescent="0.3">
      <c r="B228" s="206"/>
      <c r="C228" s="207"/>
      <c r="D228" s="218" t="s">
        <v>171</v>
      </c>
      <c r="E228" s="219" t="s">
        <v>24</v>
      </c>
      <c r="F228" s="220" t="s">
        <v>486</v>
      </c>
      <c r="G228" s="207"/>
      <c r="H228" s="221">
        <v>1.88</v>
      </c>
      <c r="I228" s="212"/>
      <c r="J228" s="207"/>
      <c r="K228" s="207"/>
      <c r="L228" s="213"/>
      <c r="M228" s="214"/>
      <c r="N228" s="215"/>
      <c r="O228" s="215"/>
      <c r="P228" s="215"/>
      <c r="Q228" s="215"/>
      <c r="R228" s="215"/>
      <c r="S228" s="215"/>
      <c r="T228" s="216"/>
      <c r="AT228" s="217" t="s">
        <v>171</v>
      </c>
      <c r="AU228" s="217" t="s">
        <v>87</v>
      </c>
      <c r="AV228" s="11" t="s">
        <v>87</v>
      </c>
      <c r="AW228" s="11" t="s">
        <v>41</v>
      </c>
      <c r="AX228" s="11" t="s">
        <v>78</v>
      </c>
      <c r="AY228" s="217" t="s">
        <v>162</v>
      </c>
    </row>
    <row r="229" spans="2:65" s="11" customFormat="1" x14ac:dyDescent="0.3">
      <c r="B229" s="206"/>
      <c r="C229" s="207"/>
      <c r="D229" s="218" t="s">
        <v>171</v>
      </c>
      <c r="E229" s="219" t="s">
        <v>24</v>
      </c>
      <c r="F229" s="220" t="s">
        <v>487</v>
      </c>
      <c r="G229" s="207"/>
      <c r="H229" s="221">
        <v>6.4</v>
      </c>
      <c r="I229" s="212"/>
      <c r="J229" s="207"/>
      <c r="K229" s="207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171</v>
      </c>
      <c r="AU229" s="217" t="s">
        <v>87</v>
      </c>
      <c r="AV229" s="11" t="s">
        <v>87</v>
      </c>
      <c r="AW229" s="11" t="s">
        <v>41</v>
      </c>
      <c r="AX229" s="11" t="s">
        <v>78</v>
      </c>
      <c r="AY229" s="217" t="s">
        <v>162</v>
      </c>
    </row>
    <row r="230" spans="2:65" s="12" customFormat="1" x14ac:dyDescent="0.3">
      <c r="B230" s="222"/>
      <c r="C230" s="223"/>
      <c r="D230" s="218" t="s">
        <v>171</v>
      </c>
      <c r="E230" s="243" t="s">
        <v>24</v>
      </c>
      <c r="F230" s="244" t="s">
        <v>248</v>
      </c>
      <c r="G230" s="223"/>
      <c r="H230" s="245">
        <v>8.2799999999999994</v>
      </c>
      <c r="I230" s="227"/>
      <c r="J230" s="223"/>
      <c r="K230" s="223"/>
      <c r="L230" s="228"/>
      <c r="M230" s="229"/>
      <c r="N230" s="230"/>
      <c r="O230" s="230"/>
      <c r="P230" s="230"/>
      <c r="Q230" s="230"/>
      <c r="R230" s="230"/>
      <c r="S230" s="230"/>
      <c r="T230" s="231"/>
      <c r="AT230" s="232" t="s">
        <v>171</v>
      </c>
      <c r="AU230" s="232" t="s">
        <v>87</v>
      </c>
      <c r="AV230" s="12" t="s">
        <v>169</v>
      </c>
      <c r="AW230" s="12" t="s">
        <v>41</v>
      </c>
      <c r="AX230" s="12" t="s">
        <v>25</v>
      </c>
      <c r="AY230" s="232" t="s">
        <v>162</v>
      </c>
    </row>
    <row r="231" spans="2:65" s="10" customFormat="1" ht="29.85" customHeight="1" x14ac:dyDescent="0.35">
      <c r="B231" s="177"/>
      <c r="C231" s="178"/>
      <c r="D231" s="191" t="s">
        <v>77</v>
      </c>
      <c r="E231" s="192" t="s">
        <v>87</v>
      </c>
      <c r="F231" s="192" t="s">
        <v>488</v>
      </c>
      <c r="G231" s="178"/>
      <c r="H231" s="178"/>
      <c r="I231" s="181"/>
      <c r="J231" s="193">
        <f>BK231</f>
        <v>0</v>
      </c>
      <c r="K231" s="178"/>
      <c r="L231" s="183"/>
      <c r="M231" s="184"/>
      <c r="N231" s="185"/>
      <c r="O231" s="185"/>
      <c r="P231" s="186">
        <f>SUM(P232:P241)</f>
        <v>0</v>
      </c>
      <c r="Q231" s="185"/>
      <c r="R231" s="186">
        <f>SUM(R232:R241)</f>
        <v>2.9564160000000004</v>
      </c>
      <c r="S231" s="185"/>
      <c r="T231" s="187">
        <f>SUM(T232:T241)</f>
        <v>0</v>
      </c>
      <c r="AR231" s="188" t="s">
        <v>25</v>
      </c>
      <c r="AT231" s="189" t="s">
        <v>77</v>
      </c>
      <c r="AU231" s="189" t="s">
        <v>25</v>
      </c>
      <c r="AY231" s="188" t="s">
        <v>162</v>
      </c>
      <c r="BK231" s="190">
        <f>SUM(BK232:BK241)</f>
        <v>0</v>
      </c>
    </row>
    <row r="232" spans="2:65" s="1" customFormat="1" ht="44.25" customHeight="1" x14ac:dyDescent="0.3">
      <c r="B232" s="41"/>
      <c r="C232" s="194" t="s">
        <v>489</v>
      </c>
      <c r="D232" s="194" t="s">
        <v>164</v>
      </c>
      <c r="E232" s="195" t="s">
        <v>490</v>
      </c>
      <c r="F232" s="196" t="s">
        <v>491</v>
      </c>
      <c r="G232" s="197" t="s">
        <v>202</v>
      </c>
      <c r="H232" s="198">
        <v>76.400000000000006</v>
      </c>
      <c r="I232" s="199"/>
      <c r="J232" s="200">
        <f>ROUND(I232*H232,2)</f>
        <v>0</v>
      </c>
      <c r="K232" s="196" t="s">
        <v>168</v>
      </c>
      <c r="L232" s="61"/>
      <c r="M232" s="201" t="s">
        <v>24</v>
      </c>
      <c r="N232" s="202" t="s">
        <v>49</v>
      </c>
      <c r="O232" s="42"/>
      <c r="P232" s="203">
        <f>O232*H232</f>
        <v>0</v>
      </c>
      <c r="Q232" s="203">
        <v>3.1E-4</v>
      </c>
      <c r="R232" s="203">
        <f>Q232*H232</f>
        <v>2.3684E-2</v>
      </c>
      <c r="S232" s="203">
        <v>0</v>
      </c>
      <c r="T232" s="204">
        <f>S232*H232</f>
        <v>0</v>
      </c>
      <c r="AR232" s="23" t="s">
        <v>169</v>
      </c>
      <c r="AT232" s="23" t="s">
        <v>164</v>
      </c>
      <c r="AU232" s="23" t="s">
        <v>87</v>
      </c>
      <c r="AY232" s="23" t="s">
        <v>162</v>
      </c>
      <c r="BE232" s="205">
        <f>IF(N232="základní",J232,0)</f>
        <v>0</v>
      </c>
      <c r="BF232" s="205">
        <f>IF(N232="snížená",J232,0)</f>
        <v>0</v>
      </c>
      <c r="BG232" s="205">
        <f>IF(N232="zákl. přenesená",J232,0)</f>
        <v>0</v>
      </c>
      <c r="BH232" s="205">
        <f>IF(N232="sníž. přenesená",J232,0)</f>
        <v>0</v>
      </c>
      <c r="BI232" s="205">
        <f>IF(N232="nulová",J232,0)</f>
        <v>0</v>
      </c>
      <c r="BJ232" s="23" t="s">
        <v>25</v>
      </c>
      <c r="BK232" s="205">
        <f>ROUND(I232*H232,2)</f>
        <v>0</v>
      </c>
      <c r="BL232" s="23" t="s">
        <v>169</v>
      </c>
      <c r="BM232" s="23" t="s">
        <v>492</v>
      </c>
    </row>
    <row r="233" spans="2:65" s="11" customFormat="1" x14ac:dyDescent="0.3">
      <c r="B233" s="206"/>
      <c r="C233" s="207"/>
      <c r="D233" s="208" t="s">
        <v>171</v>
      </c>
      <c r="E233" s="209" t="s">
        <v>24</v>
      </c>
      <c r="F233" s="210" t="s">
        <v>493</v>
      </c>
      <c r="G233" s="207"/>
      <c r="H233" s="211">
        <v>76.400000000000006</v>
      </c>
      <c r="I233" s="212"/>
      <c r="J233" s="207"/>
      <c r="K233" s="207"/>
      <c r="L233" s="213"/>
      <c r="M233" s="214"/>
      <c r="N233" s="215"/>
      <c r="O233" s="215"/>
      <c r="P233" s="215"/>
      <c r="Q233" s="215"/>
      <c r="R233" s="215"/>
      <c r="S233" s="215"/>
      <c r="T233" s="216"/>
      <c r="AT233" s="217" t="s">
        <v>171</v>
      </c>
      <c r="AU233" s="217" t="s">
        <v>87</v>
      </c>
      <c r="AV233" s="11" t="s">
        <v>87</v>
      </c>
      <c r="AW233" s="11" t="s">
        <v>41</v>
      </c>
      <c r="AX233" s="11" t="s">
        <v>25</v>
      </c>
      <c r="AY233" s="217" t="s">
        <v>162</v>
      </c>
    </row>
    <row r="234" spans="2:65" s="1" customFormat="1" ht="22.5" customHeight="1" x14ac:dyDescent="0.3">
      <c r="B234" s="41"/>
      <c r="C234" s="233" t="s">
        <v>494</v>
      </c>
      <c r="D234" s="233" t="s">
        <v>347</v>
      </c>
      <c r="E234" s="234" t="s">
        <v>495</v>
      </c>
      <c r="F234" s="235" t="s">
        <v>496</v>
      </c>
      <c r="G234" s="236" t="s">
        <v>202</v>
      </c>
      <c r="H234" s="237">
        <v>84.04</v>
      </c>
      <c r="I234" s="238"/>
      <c r="J234" s="239">
        <f>ROUND(I234*H234,2)</f>
        <v>0</v>
      </c>
      <c r="K234" s="235" t="s">
        <v>168</v>
      </c>
      <c r="L234" s="240"/>
      <c r="M234" s="241" t="s">
        <v>24</v>
      </c>
      <c r="N234" s="242" t="s">
        <v>49</v>
      </c>
      <c r="O234" s="42"/>
      <c r="P234" s="203">
        <f>O234*H234</f>
        <v>0</v>
      </c>
      <c r="Q234" s="203">
        <v>2.9999999999999997E-4</v>
      </c>
      <c r="R234" s="203">
        <f>Q234*H234</f>
        <v>2.5211999999999998E-2</v>
      </c>
      <c r="S234" s="203">
        <v>0</v>
      </c>
      <c r="T234" s="204">
        <f>S234*H234</f>
        <v>0</v>
      </c>
      <c r="AR234" s="23" t="s">
        <v>199</v>
      </c>
      <c r="AT234" s="23" t="s">
        <v>347</v>
      </c>
      <c r="AU234" s="23" t="s">
        <v>87</v>
      </c>
      <c r="AY234" s="23" t="s">
        <v>162</v>
      </c>
      <c r="BE234" s="205">
        <f>IF(N234="základní",J234,0)</f>
        <v>0</v>
      </c>
      <c r="BF234" s="205">
        <f>IF(N234="snížená",J234,0)</f>
        <v>0</v>
      </c>
      <c r="BG234" s="205">
        <f>IF(N234="zákl. přenesená",J234,0)</f>
        <v>0</v>
      </c>
      <c r="BH234" s="205">
        <f>IF(N234="sníž. přenesená",J234,0)</f>
        <v>0</v>
      </c>
      <c r="BI234" s="205">
        <f>IF(N234="nulová",J234,0)</f>
        <v>0</v>
      </c>
      <c r="BJ234" s="23" t="s">
        <v>25</v>
      </c>
      <c r="BK234" s="205">
        <f>ROUND(I234*H234,2)</f>
        <v>0</v>
      </c>
      <c r="BL234" s="23" t="s">
        <v>169</v>
      </c>
      <c r="BM234" s="23" t="s">
        <v>497</v>
      </c>
    </row>
    <row r="235" spans="2:65" s="11" customFormat="1" x14ac:dyDescent="0.3">
      <c r="B235" s="206"/>
      <c r="C235" s="207"/>
      <c r="D235" s="208" t="s">
        <v>171</v>
      </c>
      <c r="E235" s="207"/>
      <c r="F235" s="210" t="s">
        <v>498</v>
      </c>
      <c r="G235" s="207"/>
      <c r="H235" s="211">
        <v>84.04</v>
      </c>
      <c r="I235" s="212"/>
      <c r="J235" s="207"/>
      <c r="K235" s="207"/>
      <c r="L235" s="213"/>
      <c r="M235" s="214"/>
      <c r="N235" s="215"/>
      <c r="O235" s="215"/>
      <c r="P235" s="215"/>
      <c r="Q235" s="215"/>
      <c r="R235" s="215"/>
      <c r="S235" s="215"/>
      <c r="T235" s="216"/>
      <c r="AT235" s="217" t="s">
        <v>171</v>
      </c>
      <c r="AU235" s="217" t="s">
        <v>87</v>
      </c>
      <c r="AV235" s="11" t="s">
        <v>87</v>
      </c>
      <c r="AW235" s="11" t="s">
        <v>6</v>
      </c>
      <c r="AX235" s="11" t="s">
        <v>25</v>
      </c>
      <c r="AY235" s="217" t="s">
        <v>162</v>
      </c>
    </row>
    <row r="236" spans="2:65" s="1" customFormat="1" ht="22.5" customHeight="1" x14ac:dyDescent="0.3">
      <c r="B236" s="41"/>
      <c r="C236" s="194" t="s">
        <v>499</v>
      </c>
      <c r="D236" s="194" t="s">
        <v>164</v>
      </c>
      <c r="E236" s="195" t="s">
        <v>500</v>
      </c>
      <c r="F236" s="196" t="s">
        <v>501</v>
      </c>
      <c r="G236" s="197" t="s">
        <v>227</v>
      </c>
      <c r="H236" s="198">
        <v>40</v>
      </c>
      <c r="I236" s="199"/>
      <c r="J236" s="200">
        <f>ROUND(I236*H236,2)</f>
        <v>0</v>
      </c>
      <c r="K236" s="196" t="s">
        <v>168</v>
      </c>
      <c r="L236" s="61"/>
      <c r="M236" s="201" t="s">
        <v>24</v>
      </c>
      <c r="N236" s="202" t="s">
        <v>49</v>
      </c>
      <c r="O236" s="42"/>
      <c r="P236" s="203">
        <f>O236*H236</f>
        <v>0</v>
      </c>
      <c r="Q236" s="203">
        <v>4.8999999999999998E-4</v>
      </c>
      <c r="R236" s="203">
        <f>Q236*H236</f>
        <v>1.9599999999999999E-2</v>
      </c>
      <c r="S236" s="203">
        <v>0</v>
      </c>
      <c r="T236" s="204">
        <f>S236*H236</f>
        <v>0</v>
      </c>
      <c r="AR236" s="23" t="s">
        <v>169</v>
      </c>
      <c r="AT236" s="23" t="s">
        <v>164</v>
      </c>
      <c r="AU236" s="23" t="s">
        <v>87</v>
      </c>
      <c r="AY236" s="23" t="s">
        <v>162</v>
      </c>
      <c r="BE236" s="205">
        <f>IF(N236="základní",J236,0)</f>
        <v>0</v>
      </c>
      <c r="BF236" s="205">
        <f>IF(N236="snížená",J236,0)</f>
        <v>0</v>
      </c>
      <c r="BG236" s="205">
        <f>IF(N236="zákl. přenesená",J236,0)</f>
        <v>0</v>
      </c>
      <c r="BH236" s="205">
        <f>IF(N236="sníž. přenesená",J236,0)</f>
        <v>0</v>
      </c>
      <c r="BI236" s="205">
        <f>IF(N236="nulová",J236,0)</f>
        <v>0</v>
      </c>
      <c r="BJ236" s="23" t="s">
        <v>25</v>
      </c>
      <c r="BK236" s="205">
        <f>ROUND(I236*H236,2)</f>
        <v>0</v>
      </c>
      <c r="BL236" s="23" t="s">
        <v>169</v>
      </c>
      <c r="BM236" s="23" t="s">
        <v>502</v>
      </c>
    </row>
    <row r="237" spans="2:65" s="11" customFormat="1" x14ac:dyDescent="0.3">
      <c r="B237" s="206"/>
      <c r="C237" s="207"/>
      <c r="D237" s="208" t="s">
        <v>171</v>
      </c>
      <c r="E237" s="209" t="s">
        <v>24</v>
      </c>
      <c r="F237" s="210" t="s">
        <v>503</v>
      </c>
      <c r="G237" s="207"/>
      <c r="H237" s="211">
        <v>40</v>
      </c>
      <c r="I237" s="212"/>
      <c r="J237" s="207"/>
      <c r="K237" s="207"/>
      <c r="L237" s="213"/>
      <c r="M237" s="214"/>
      <c r="N237" s="215"/>
      <c r="O237" s="215"/>
      <c r="P237" s="215"/>
      <c r="Q237" s="215"/>
      <c r="R237" s="215"/>
      <c r="S237" s="215"/>
      <c r="T237" s="216"/>
      <c r="AT237" s="217" t="s">
        <v>171</v>
      </c>
      <c r="AU237" s="217" t="s">
        <v>87</v>
      </c>
      <c r="AV237" s="11" t="s">
        <v>87</v>
      </c>
      <c r="AW237" s="11" t="s">
        <v>41</v>
      </c>
      <c r="AX237" s="11" t="s">
        <v>25</v>
      </c>
      <c r="AY237" s="217" t="s">
        <v>162</v>
      </c>
    </row>
    <row r="238" spans="2:65" s="1" customFormat="1" ht="22.5" customHeight="1" x14ac:dyDescent="0.3">
      <c r="B238" s="41"/>
      <c r="C238" s="194" t="s">
        <v>504</v>
      </c>
      <c r="D238" s="194" t="s">
        <v>164</v>
      </c>
      <c r="E238" s="195" t="s">
        <v>505</v>
      </c>
      <c r="F238" s="196" t="s">
        <v>506</v>
      </c>
      <c r="G238" s="197" t="s">
        <v>167</v>
      </c>
      <c r="H238" s="198">
        <v>1.337</v>
      </c>
      <c r="I238" s="199"/>
      <c r="J238" s="200">
        <f>ROUND(I238*H238,2)</f>
        <v>0</v>
      </c>
      <c r="K238" s="196" t="s">
        <v>168</v>
      </c>
      <c r="L238" s="61"/>
      <c r="M238" s="201" t="s">
        <v>24</v>
      </c>
      <c r="N238" s="202" t="s">
        <v>49</v>
      </c>
      <c r="O238" s="42"/>
      <c r="P238" s="203">
        <f>O238*H238</f>
        <v>0</v>
      </c>
      <c r="Q238" s="203">
        <v>2.16</v>
      </c>
      <c r="R238" s="203">
        <f>Q238*H238</f>
        <v>2.8879200000000003</v>
      </c>
      <c r="S238" s="203">
        <v>0</v>
      </c>
      <c r="T238" s="204">
        <f>S238*H238</f>
        <v>0</v>
      </c>
      <c r="AR238" s="23" t="s">
        <v>169</v>
      </c>
      <c r="AT238" s="23" t="s">
        <v>164</v>
      </c>
      <c r="AU238" s="23" t="s">
        <v>87</v>
      </c>
      <c r="AY238" s="23" t="s">
        <v>162</v>
      </c>
      <c r="BE238" s="205">
        <f>IF(N238="základní",J238,0)</f>
        <v>0</v>
      </c>
      <c r="BF238" s="205">
        <f>IF(N238="snížená",J238,0)</f>
        <v>0</v>
      </c>
      <c r="BG238" s="205">
        <f>IF(N238="zákl. přenesená",J238,0)</f>
        <v>0</v>
      </c>
      <c r="BH238" s="205">
        <f>IF(N238="sníž. přenesená",J238,0)</f>
        <v>0</v>
      </c>
      <c r="BI238" s="205">
        <f>IF(N238="nulová",J238,0)</f>
        <v>0</v>
      </c>
      <c r="BJ238" s="23" t="s">
        <v>25</v>
      </c>
      <c r="BK238" s="205">
        <f>ROUND(I238*H238,2)</f>
        <v>0</v>
      </c>
      <c r="BL238" s="23" t="s">
        <v>169</v>
      </c>
      <c r="BM238" s="23" t="s">
        <v>507</v>
      </c>
    </row>
    <row r="239" spans="2:65" s="11" customFormat="1" x14ac:dyDescent="0.3">
      <c r="B239" s="206"/>
      <c r="C239" s="207"/>
      <c r="D239" s="218" t="s">
        <v>171</v>
      </c>
      <c r="E239" s="219" t="s">
        <v>24</v>
      </c>
      <c r="F239" s="220" t="s">
        <v>508</v>
      </c>
      <c r="G239" s="207"/>
      <c r="H239" s="221">
        <v>1.2250000000000001</v>
      </c>
      <c r="I239" s="212"/>
      <c r="J239" s="207"/>
      <c r="K239" s="207"/>
      <c r="L239" s="213"/>
      <c r="M239" s="214"/>
      <c r="N239" s="215"/>
      <c r="O239" s="215"/>
      <c r="P239" s="215"/>
      <c r="Q239" s="215"/>
      <c r="R239" s="215"/>
      <c r="S239" s="215"/>
      <c r="T239" s="216"/>
      <c r="AT239" s="217" t="s">
        <v>171</v>
      </c>
      <c r="AU239" s="217" t="s">
        <v>87</v>
      </c>
      <c r="AV239" s="11" t="s">
        <v>87</v>
      </c>
      <c r="AW239" s="11" t="s">
        <v>41</v>
      </c>
      <c r="AX239" s="11" t="s">
        <v>78</v>
      </c>
      <c r="AY239" s="217" t="s">
        <v>162</v>
      </c>
    </row>
    <row r="240" spans="2:65" s="11" customFormat="1" x14ac:dyDescent="0.3">
      <c r="B240" s="206"/>
      <c r="C240" s="207"/>
      <c r="D240" s="218" t="s">
        <v>171</v>
      </c>
      <c r="E240" s="219" t="s">
        <v>24</v>
      </c>
      <c r="F240" s="220" t="s">
        <v>509</v>
      </c>
      <c r="G240" s="207"/>
      <c r="H240" s="221">
        <v>0.112</v>
      </c>
      <c r="I240" s="212"/>
      <c r="J240" s="207"/>
      <c r="K240" s="207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171</v>
      </c>
      <c r="AU240" s="217" t="s">
        <v>87</v>
      </c>
      <c r="AV240" s="11" t="s">
        <v>87</v>
      </c>
      <c r="AW240" s="11" t="s">
        <v>41</v>
      </c>
      <c r="AX240" s="11" t="s">
        <v>78</v>
      </c>
      <c r="AY240" s="217" t="s">
        <v>162</v>
      </c>
    </row>
    <row r="241" spans="2:65" s="12" customFormat="1" x14ac:dyDescent="0.3">
      <c r="B241" s="222"/>
      <c r="C241" s="223"/>
      <c r="D241" s="218" t="s">
        <v>171</v>
      </c>
      <c r="E241" s="243" t="s">
        <v>24</v>
      </c>
      <c r="F241" s="244" t="s">
        <v>248</v>
      </c>
      <c r="G241" s="223"/>
      <c r="H241" s="245">
        <v>1.337</v>
      </c>
      <c r="I241" s="227"/>
      <c r="J241" s="223"/>
      <c r="K241" s="223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171</v>
      </c>
      <c r="AU241" s="232" t="s">
        <v>87</v>
      </c>
      <c r="AV241" s="12" t="s">
        <v>169</v>
      </c>
      <c r="AW241" s="12" t="s">
        <v>41</v>
      </c>
      <c r="AX241" s="12" t="s">
        <v>25</v>
      </c>
      <c r="AY241" s="232" t="s">
        <v>162</v>
      </c>
    </row>
    <row r="242" spans="2:65" s="10" customFormat="1" ht="29.85" customHeight="1" x14ac:dyDescent="0.35">
      <c r="B242" s="177"/>
      <c r="C242" s="178"/>
      <c r="D242" s="191" t="s">
        <v>77</v>
      </c>
      <c r="E242" s="192" t="s">
        <v>178</v>
      </c>
      <c r="F242" s="192" t="s">
        <v>510</v>
      </c>
      <c r="G242" s="178"/>
      <c r="H242" s="178"/>
      <c r="I242" s="181"/>
      <c r="J242" s="193">
        <f>BK242</f>
        <v>0</v>
      </c>
      <c r="K242" s="178"/>
      <c r="L242" s="183"/>
      <c r="M242" s="184"/>
      <c r="N242" s="185"/>
      <c r="O242" s="185"/>
      <c r="P242" s="186">
        <f>SUM(P243:P266)</f>
        <v>0</v>
      </c>
      <c r="Q242" s="185"/>
      <c r="R242" s="186">
        <f>SUM(R243:R266)</f>
        <v>83.026127599999981</v>
      </c>
      <c r="S242" s="185"/>
      <c r="T242" s="187">
        <f>SUM(T243:T266)</f>
        <v>0</v>
      </c>
      <c r="AR242" s="188" t="s">
        <v>25</v>
      </c>
      <c r="AT242" s="189" t="s">
        <v>77</v>
      </c>
      <c r="AU242" s="189" t="s">
        <v>25</v>
      </c>
      <c r="AY242" s="188" t="s">
        <v>162</v>
      </c>
      <c r="BK242" s="190">
        <f>SUM(BK243:BK266)</f>
        <v>0</v>
      </c>
    </row>
    <row r="243" spans="2:65" s="1" customFormat="1" ht="22.5" customHeight="1" x14ac:dyDescent="0.3">
      <c r="B243" s="41"/>
      <c r="C243" s="194" t="s">
        <v>511</v>
      </c>
      <c r="D243" s="194" t="s">
        <v>164</v>
      </c>
      <c r="E243" s="195" t="s">
        <v>512</v>
      </c>
      <c r="F243" s="196" t="s">
        <v>513</v>
      </c>
      <c r="G243" s="197" t="s">
        <v>167</v>
      </c>
      <c r="H243" s="198">
        <v>2.2919999999999998</v>
      </c>
      <c r="I243" s="199"/>
      <c r="J243" s="200">
        <f>ROUND(I243*H243,2)</f>
        <v>0</v>
      </c>
      <c r="K243" s="196" t="s">
        <v>168</v>
      </c>
      <c r="L243" s="61"/>
      <c r="M243" s="201" t="s">
        <v>24</v>
      </c>
      <c r="N243" s="202" t="s">
        <v>49</v>
      </c>
      <c r="O243" s="42"/>
      <c r="P243" s="203">
        <f>O243*H243</f>
        <v>0</v>
      </c>
      <c r="Q243" s="203">
        <v>2.4705699999999999</v>
      </c>
      <c r="R243" s="203">
        <f>Q243*H243</f>
        <v>5.662546439999999</v>
      </c>
      <c r="S243" s="203">
        <v>0</v>
      </c>
      <c r="T243" s="204">
        <f>S243*H243</f>
        <v>0</v>
      </c>
      <c r="AR243" s="23" t="s">
        <v>169</v>
      </c>
      <c r="AT243" s="23" t="s">
        <v>164</v>
      </c>
      <c r="AU243" s="23" t="s">
        <v>87</v>
      </c>
      <c r="AY243" s="23" t="s">
        <v>162</v>
      </c>
      <c r="BE243" s="205">
        <f>IF(N243="základní",J243,0)</f>
        <v>0</v>
      </c>
      <c r="BF243" s="205">
        <f>IF(N243="snížená",J243,0)</f>
        <v>0</v>
      </c>
      <c r="BG243" s="205">
        <f>IF(N243="zákl. přenesená",J243,0)</f>
        <v>0</v>
      </c>
      <c r="BH243" s="205">
        <f>IF(N243="sníž. přenesená",J243,0)</f>
        <v>0</v>
      </c>
      <c r="BI243" s="205">
        <f>IF(N243="nulová",J243,0)</f>
        <v>0</v>
      </c>
      <c r="BJ243" s="23" t="s">
        <v>25</v>
      </c>
      <c r="BK243" s="205">
        <f>ROUND(I243*H243,2)</f>
        <v>0</v>
      </c>
      <c r="BL243" s="23" t="s">
        <v>169</v>
      </c>
      <c r="BM243" s="23" t="s">
        <v>514</v>
      </c>
    </row>
    <row r="244" spans="2:65" s="11" customFormat="1" x14ac:dyDescent="0.3">
      <c r="B244" s="206"/>
      <c r="C244" s="207"/>
      <c r="D244" s="218" t="s">
        <v>171</v>
      </c>
      <c r="E244" s="219" t="s">
        <v>24</v>
      </c>
      <c r="F244" s="220" t="s">
        <v>515</v>
      </c>
      <c r="G244" s="207"/>
      <c r="H244" s="221">
        <v>2.1</v>
      </c>
      <c r="I244" s="212"/>
      <c r="J244" s="207"/>
      <c r="K244" s="207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171</v>
      </c>
      <c r="AU244" s="217" t="s">
        <v>87</v>
      </c>
      <c r="AV244" s="11" t="s">
        <v>87</v>
      </c>
      <c r="AW244" s="11" t="s">
        <v>41</v>
      </c>
      <c r="AX244" s="11" t="s">
        <v>78</v>
      </c>
      <c r="AY244" s="217" t="s">
        <v>162</v>
      </c>
    </row>
    <row r="245" spans="2:65" s="11" customFormat="1" x14ac:dyDescent="0.3">
      <c r="B245" s="206"/>
      <c r="C245" s="207"/>
      <c r="D245" s="218" t="s">
        <v>171</v>
      </c>
      <c r="E245" s="219" t="s">
        <v>24</v>
      </c>
      <c r="F245" s="220" t="s">
        <v>516</v>
      </c>
      <c r="G245" s="207"/>
      <c r="H245" s="221">
        <v>0.192</v>
      </c>
      <c r="I245" s="212"/>
      <c r="J245" s="207"/>
      <c r="K245" s="207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171</v>
      </c>
      <c r="AU245" s="217" t="s">
        <v>87</v>
      </c>
      <c r="AV245" s="11" t="s">
        <v>87</v>
      </c>
      <c r="AW245" s="11" t="s">
        <v>41</v>
      </c>
      <c r="AX245" s="11" t="s">
        <v>78</v>
      </c>
      <c r="AY245" s="217" t="s">
        <v>162</v>
      </c>
    </row>
    <row r="246" spans="2:65" s="12" customFormat="1" x14ac:dyDescent="0.3">
      <c r="B246" s="222"/>
      <c r="C246" s="223"/>
      <c r="D246" s="208" t="s">
        <v>171</v>
      </c>
      <c r="E246" s="224" t="s">
        <v>24</v>
      </c>
      <c r="F246" s="225" t="s">
        <v>248</v>
      </c>
      <c r="G246" s="223"/>
      <c r="H246" s="226">
        <v>2.2919999999999998</v>
      </c>
      <c r="I246" s="227"/>
      <c r="J246" s="223"/>
      <c r="K246" s="223"/>
      <c r="L246" s="228"/>
      <c r="M246" s="229"/>
      <c r="N246" s="230"/>
      <c r="O246" s="230"/>
      <c r="P246" s="230"/>
      <c r="Q246" s="230"/>
      <c r="R246" s="230"/>
      <c r="S246" s="230"/>
      <c r="T246" s="231"/>
      <c r="AT246" s="232" t="s">
        <v>171</v>
      </c>
      <c r="AU246" s="232" t="s">
        <v>87</v>
      </c>
      <c r="AV246" s="12" t="s">
        <v>169</v>
      </c>
      <c r="AW246" s="12" t="s">
        <v>41</v>
      </c>
      <c r="AX246" s="12" t="s">
        <v>25</v>
      </c>
      <c r="AY246" s="232" t="s">
        <v>162</v>
      </c>
    </row>
    <row r="247" spans="2:65" s="1" customFormat="1" ht="31.5" customHeight="1" x14ac:dyDescent="0.3">
      <c r="B247" s="41"/>
      <c r="C247" s="194" t="s">
        <v>517</v>
      </c>
      <c r="D247" s="194" t="s">
        <v>164</v>
      </c>
      <c r="E247" s="195" t="s">
        <v>518</v>
      </c>
      <c r="F247" s="196" t="s">
        <v>519</v>
      </c>
      <c r="G247" s="197" t="s">
        <v>202</v>
      </c>
      <c r="H247" s="198">
        <v>22.92</v>
      </c>
      <c r="I247" s="199"/>
      <c r="J247" s="200">
        <f>ROUND(I247*H247,2)</f>
        <v>0</v>
      </c>
      <c r="K247" s="196" t="s">
        <v>168</v>
      </c>
      <c r="L247" s="61"/>
      <c r="M247" s="201" t="s">
        <v>24</v>
      </c>
      <c r="N247" s="202" t="s">
        <v>49</v>
      </c>
      <c r="O247" s="42"/>
      <c r="P247" s="203">
        <f>O247*H247</f>
        <v>0</v>
      </c>
      <c r="Q247" s="203">
        <v>2.5190000000000001E-2</v>
      </c>
      <c r="R247" s="203">
        <f>Q247*H247</f>
        <v>0.57735480000000006</v>
      </c>
      <c r="S247" s="203">
        <v>0</v>
      </c>
      <c r="T247" s="204">
        <f>S247*H247</f>
        <v>0</v>
      </c>
      <c r="AR247" s="23" t="s">
        <v>169</v>
      </c>
      <c r="AT247" s="23" t="s">
        <v>164</v>
      </c>
      <c r="AU247" s="23" t="s">
        <v>87</v>
      </c>
      <c r="AY247" s="23" t="s">
        <v>162</v>
      </c>
      <c r="BE247" s="205">
        <f>IF(N247="základní",J247,0)</f>
        <v>0</v>
      </c>
      <c r="BF247" s="205">
        <f>IF(N247="snížená",J247,0)</f>
        <v>0</v>
      </c>
      <c r="BG247" s="205">
        <f>IF(N247="zákl. přenesená",J247,0)</f>
        <v>0</v>
      </c>
      <c r="BH247" s="205">
        <f>IF(N247="sníž. přenesená",J247,0)</f>
        <v>0</v>
      </c>
      <c r="BI247" s="205">
        <f>IF(N247="nulová",J247,0)</f>
        <v>0</v>
      </c>
      <c r="BJ247" s="23" t="s">
        <v>25</v>
      </c>
      <c r="BK247" s="205">
        <f>ROUND(I247*H247,2)</f>
        <v>0</v>
      </c>
      <c r="BL247" s="23" t="s">
        <v>169</v>
      </c>
      <c r="BM247" s="23" t="s">
        <v>520</v>
      </c>
    </row>
    <row r="248" spans="2:65" s="11" customFormat="1" x14ac:dyDescent="0.3">
      <c r="B248" s="206"/>
      <c r="C248" s="207"/>
      <c r="D248" s="218" t="s">
        <v>171</v>
      </c>
      <c r="E248" s="219" t="s">
        <v>24</v>
      </c>
      <c r="F248" s="220" t="s">
        <v>521</v>
      </c>
      <c r="G248" s="207"/>
      <c r="H248" s="221">
        <v>21</v>
      </c>
      <c r="I248" s="212"/>
      <c r="J248" s="207"/>
      <c r="K248" s="207"/>
      <c r="L248" s="213"/>
      <c r="M248" s="214"/>
      <c r="N248" s="215"/>
      <c r="O248" s="215"/>
      <c r="P248" s="215"/>
      <c r="Q248" s="215"/>
      <c r="R248" s="215"/>
      <c r="S248" s="215"/>
      <c r="T248" s="216"/>
      <c r="AT248" s="217" t="s">
        <v>171</v>
      </c>
      <c r="AU248" s="217" t="s">
        <v>87</v>
      </c>
      <c r="AV248" s="11" t="s">
        <v>87</v>
      </c>
      <c r="AW248" s="11" t="s">
        <v>41</v>
      </c>
      <c r="AX248" s="11" t="s">
        <v>78</v>
      </c>
      <c r="AY248" s="217" t="s">
        <v>162</v>
      </c>
    </row>
    <row r="249" spans="2:65" s="11" customFormat="1" x14ac:dyDescent="0.3">
      <c r="B249" s="206"/>
      <c r="C249" s="207"/>
      <c r="D249" s="218" t="s">
        <v>171</v>
      </c>
      <c r="E249" s="219" t="s">
        <v>24</v>
      </c>
      <c r="F249" s="220" t="s">
        <v>522</v>
      </c>
      <c r="G249" s="207"/>
      <c r="H249" s="221">
        <v>1.92</v>
      </c>
      <c r="I249" s="212"/>
      <c r="J249" s="207"/>
      <c r="K249" s="207"/>
      <c r="L249" s="213"/>
      <c r="M249" s="214"/>
      <c r="N249" s="215"/>
      <c r="O249" s="215"/>
      <c r="P249" s="215"/>
      <c r="Q249" s="215"/>
      <c r="R249" s="215"/>
      <c r="S249" s="215"/>
      <c r="T249" s="216"/>
      <c r="AT249" s="217" t="s">
        <v>171</v>
      </c>
      <c r="AU249" s="217" t="s">
        <v>87</v>
      </c>
      <c r="AV249" s="11" t="s">
        <v>87</v>
      </c>
      <c r="AW249" s="11" t="s">
        <v>41</v>
      </c>
      <c r="AX249" s="11" t="s">
        <v>78</v>
      </c>
      <c r="AY249" s="217" t="s">
        <v>162</v>
      </c>
    </row>
    <row r="250" spans="2:65" s="12" customFormat="1" x14ac:dyDescent="0.3">
      <c r="B250" s="222"/>
      <c r="C250" s="223"/>
      <c r="D250" s="208" t="s">
        <v>171</v>
      </c>
      <c r="E250" s="224" t="s">
        <v>24</v>
      </c>
      <c r="F250" s="225" t="s">
        <v>248</v>
      </c>
      <c r="G250" s="223"/>
      <c r="H250" s="226">
        <v>22.92</v>
      </c>
      <c r="I250" s="227"/>
      <c r="J250" s="223"/>
      <c r="K250" s="223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171</v>
      </c>
      <c r="AU250" s="232" t="s">
        <v>87</v>
      </c>
      <c r="AV250" s="12" t="s">
        <v>169</v>
      </c>
      <c r="AW250" s="12" t="s">
        <v>41</v>
      </c>
      <c r="AX250" s="12" t="s">
        <v>25</v>
      </c>
      <c r="AY250" s="232" t="s">
        <v>162</v>
      </c>
    </row>
    <row r="251" spans="2:65" s="1" customFormat="1" ht="31.5" customHeight="1" x14ac:dyDescent="0.3">
      <c r="B251" s="41"/>
      <c r="C251" s="194" t="s">
        <v>523</v>
      </c>
      <c r="D251" s="194" t="s">
        <v>164</v>
      </c>
      <c r="E251" s="195" t="s">
        <v>524</v>
      </c>
      <c r="F251" s="196" t="s">
        <v>525</v>
      </c>
      <c r="G251" s="197" t="s">
        <v>202</v>
      </c>
      <c r="H251" s="198">
        <v>22.92</v>
      </c>
      <c r="I251" s="199"/>
      <c r="J251" s="200">
        <f>ROUND(I251*H251,2)</f>
        <v>0</v>
      </c>
      <c r="K251" s="196" t="s">
        <v>168</v>
      </c>
      <c r="L251" s="61"/>
      <c r="M251" s="201" t="s">
        <v>24</v>
      </c>
      <c r="N251" s="202" t="s">
        <v>49</v>
      </c>
      <c r="O251" s="42"/>
      <c r="P251" s="203">
        <f>O251*H251</f>
        <v>0</v>
      </c>
      <c r="Q251" s="203">
        <v>0</v>
      </c>
      <c r="R251" s="203">
        <f>Q251*H251</f>
        <v>0</v>
      </c>
      <c r="S251" s="203">
        <v>0</v>
      </c>
      <c r="T251" s="204">
        <f>S251*H251</f>
        <v>0</v>
      </c>
      <c r="AR251" s="23" t="s">
        <v>169</v>
      </c>
      <c r="AT251" s="23" t="s">
        <v>164</v>
      </c>
      <c r="AU251" s="23" t="s">
        <v>87</v>
      </c>
      <c r="AY251" s="23" t="s">
        <v>162</v>
      </c>
      <c r="BE251" s="205">
        <f>IF(N251="základní",J251,0)</f>
        <v>0</v>
      </c>
      <c r="BF251" s="205">
        <f>IF(N251="snížená",J251,0)</f>
        <v>0</v>
      </c>
      <c r="BG251" s="205">
        <f>IF(N251="zákl. přenesená",J251,0)</f>
        <v>0</v>
      </c>
      <c r="BH251" s="205">
        <f>IF(N251="sníž. přenesená",J251,0)</f>
        <v>0</v>
      </c>
      <c r="BI251" s="205">
        <f>IF(N251="nulová",J251,0)</f>
        <v>0</v>
      </c>
      <c r="BJ251" s="23" t="s">
        <v>25</v>
      </c>
      <c r="BK251" s="205">
        <f>ROUND(I251*H251,2)</f>
        <v>0</v>
      </c>
      <c r="BL251" s="23" t="s">
        <v>169</v>
      </c>
      <c r="BM251" s="23" t="s">
        <v>526</v>
      </c>
    </row>
    <row r="252" spans="2:65" s="1" customFormat="1" ht="22.5" customHeight="1" x14ac:dyDescent="0.3">
      <c r="B252" s="41"/>
      <c r="C252" s="194" t="s">
        <v>527</v>
      </c>
      <c r="D252" s="194" t="s">
        <v>164</v>
      </c>
      <c r="E252" s="195" t="s">
        <v>528</v>
      </c>
      <c r="F252" s="196" t="s">
        <v>529</v>
      </c>
      <c r="G252" s="197" t="s">
        <v>322</v>
      </c>
      <c r="H252" s="198">
        <v>0.26100000000000001</v>
      </c>
      <c r="I252" s="199"/>
      <c r="J252" s="200">
        <f>ROUND(I252*H252,2)</f>
        <v>0</v>
      </c>
      <c r="K252" s="196" t="s">
        <v>168</v>
      </c>
      <c r="L252" s="61"/>
      <c r="M252" s="201" t="s">
        <v>24</v>
      </c>
      <c r="N252" s="202" t="s">
        <v>49</v>
      </c>
      <c r="O252" s="42"/>
      <c r="P252" s="203">
        <f>O252*H252</f>
        <v>0</v>
      </c>
      <c r="Q252" s="203">
        <v>1.04711</v>
      </c>
      <c r="R252" s="203">
        <f>Q252*H252</f>
        <v>0.27329571000000003</v>
      </c>
      <c r="S252" s="203">
        <v>0</v>
      </c>
      <c r="T252" s="204">
        <f>S252*H252</f>
        <v>0</v>
      </c>
      <c r="AR252" s="23" t="s">
        <v>169</v>
      </c>
      <c r="AT252" s="23" t="s">
        <v>164</v>
      </c>
      <c r="AU252" s="23" t="s">
        <v>87</v>
      </c>
      <c r="AY252" s="23" t="s">
        <v>162</v>
      </c>
      <c r="BE252" s="205">
        <f>IF(N252="základní",J252,0)</f>
        <v>0</v>
      </c>
      <c r="BF252" s="205">
        <f>IF(N252="snížená",J252,0)</f>
        <v>0</v>
      </c>
      <c r="BG252" s="205">
        <f>IF(N252="zákl. přenesená",J252,0)</f>
        <v>0</v>
      </c>
      <c r="BH252" s="205">
        <f>IF(N252="sníž. přenesená",J252,0)</f>
        <v>0</v>
      </c>
      <c r="BI252" s="205">
        <f>IF(N252="nulová",J252,0)</f>
        <v>0</v>
      </c>
      <c r="BJ252" s="23" t="s">
        <v>25</v>
      </c>
      <c r="BK252" s="205">
        <f>ROUND(I252*H252,2)</f>
        <v>0</v>
      </c>
      <c r="BL252" s="23" t="s">
        <v>169</v>
      </c>
      <c r="BM252" s="23" t="s">
        <v>530</v>
      </c>
    </row>
    <row r="253" spans="2:65" s="11" customFormat="1" x14ac:dyDescent="0.3">
      <c r="B253" s="206"/>
      <c r="C253" s="207"/>
      <c r="D253" s="208" t="s">
        <v>171</v>
      </c>
      <c r="E253" s="209" t="s">
        <v>24</v>
      </c>
      <c r="F253" s="210" t="s">
        <v>531</v>
      </c>
      <c r="G253" s="207"/>
      <c r="H253" s="211">
        <v>0.26100000000000001</v>
      </c>
      <c r="I253" s="212"/>
      <c r="J253" s="207"/>
      <c r="K253" s="207"/>
      <c r="L253" s="213"/>
      <c r="M253" s="214"/>
      <c r="N253" s="215"/>
      <c r="O253" s="215"/>
      <c r="P253" s="215"/>
      <c r="Q253" s="215"/>
      <c r="R253" s="215"/>
      <c r="S253" s="215"/>
      <c r="T253" s="216"/>
      <c r="AT253" s="217" t="s">
        <v>171</v>
      </c>
      <c r="AU253" s="217" t="s">
        <v>87</v>
      </c>
      <c r="AV253" s="11" t="s">
        <v>87</v>
      </c>
      <c r="AW253" s="11" t="s">
        <v>41</v>
      </c>
      <c r="AX253" s="11" t="s">
        <v>25</v>
      </c>
      <c r="AY253" s="217" t="s">
        <v>162</v>
      </c>
    </row>
    <row r="254" spans="2:65" s="1" customFormat="1" ht="31.5" customHeight="1" x14ac:dyDescent="0.3">
      <c r="B254" s="41"/>
      <c r="C254" s="194" t="s">
        <v>532</v>
      </c>
      <c r="D254" s="194" t="s">
        <v>164</v>
      </c>
      <c r="E254" s="195" t="s">
        <v>533</v>
      </c>
      <c r="F254" s="196" t="s">
        <v>534</v>
      </c>
      <c r="G254" s="197" t="s">
        <v>167</v>
      </c>
      <c r="H254" s="198">
        <v>23.454999999999998</v>
      </c>
      <c r="I254" s="199"/>
      <c r="J254" s="200">
        <f>ROUND(I254*H254,2)</f>
        <v>0</v>
      </c>
      <c r="K254" s="196" t="s">
        <v>168</v>
      </c>
      <c r="L254" s="61"/>
      <c r="M254" s="201" t="s">
        <v>24</v>
      </c>
      <c r="N254" s="202" t="s">
        <v>49</v>
      </c>
      <c r="O254" s="42"/>
      <c r="P254" s="203">
        <f>O254*H254</f>
        <v>0</v>
      </c>
      <c r="Q254" s="203">
        <v>2.45329</v>
      </c>
      <c r="R254" s="203">
        <f>Q254*H254</f>
        <v>57.541916949999994</v>
      </c>
      <c r="S254" s="203">
        <v>0</v>
      </c>
      <c r="T254" s="204">
        <f>S254*H254</f>
        <v>0</v>
      </c>
      <c r="AR254" s="23" t="s">
        <v>169</v>
      </c>
      <c r="AT254" s="23" t="s">
        <v>164</v>
      </c>
      <c r="AU254" s="23" t="s">
        <v>87</v>
      </c>
      <c r="AY254" s="23" t="s">
        <v>162</v>
      </c>
      <c r="BE254" s="205">
        <f>IF(N254="základní",J254,0)</f>
        <v>0</v>
      </c>
      <c r="BF254" s="205">
        <f>IF(N254="snížená",J254,0)</f>
        <v>0</v>
      </c>
      <c r="BG254" s="205">
        <f>IF(N254="zákl. přenesená",J254,0)</f>
        <v>0</v>
      </c>
      <c r="BH254" s="205">
        <f>IF(N254="sníž. přenesená",J254,0)</f>
        <v>0</v>
      </c>
      <c r="BI254" s="205">
        <f>IF(N254="nulová",J254,0)</f>
        <v>0</v>
      </c>
      <c r="BJ254" s="23" t="s">
        <v>25</v>
      </c>
      <c r="BK254" s="205">
        <f>ROUND(I254*H254,2)</f>
        <v>0</v>
      </c>
      <c r="BL254" s="23" t="s">
        <v>169</v>
      </c>
      <c r="BM254" s="23" t="s">
        <v>535</v>
      </c>
    </row>
    <row r="255" spans="2:65" s="11" customFormat="1" x14ac:dyDescent="0.3">
      <c r="B255" s="206"/>
      <c r="C255" s="207"/>
      <c r="D255" s="208" t="s">
        <v>171</v>
      </c>
      <c r="E255" s="209" t="s">
        <v>24</v>
      </c>
      <c r="F255" s="210" t="s">
        <v>536</v>
      </c>
      <c r="G255" s="207"/>
      <c r="H255" s="211">
        <v>23.454999999999998</v>
      </c>
      <c r="I255" s="212"/>
      <c r="J255" s="207"/>
      <c r="K255" s="207"/>
      <c r="L255" s="213"/>
      <c r="M255" s="214"/>
      <c r="N255" s="215"/>
      <c r="O255" s="215"/>
      <c r="P255" s="215"/>
      <c r="Q255" s="215"/>
      <c r="R255" s="215"/>
      <c r="S255" s="215"/>
      <c r="T255" s="216"/>
      <c r="AT255" s="217" t="s">
        <v>171</v>
      </c>
      <c r="AU255" s="217" t="s">
        <v>87</v>
      </c>
      <c r="AV255" s="11" t="s">
        <v>87</v>
      </c>
      <c r="AW255" s="11" t="s">
        <v>41</v>
      </c>
      <c r="AX255" s="11" t="s">
        <v>25</v>
      </c>
      <c r="AY255" s="217" t="s">
        <v>162</v>
      </c>
    </row>
    <row r="256" spans="2:65" s="1" customFormat="1" ht="22.5" customHeight="1" x14ac:dyDescent="0.3">
      <c r="B256" s="41"/>
      <c r="C256" s="194" t="s">
        <v>537</v>
      </c>
      <c r="D256" s="194" t="s">
        <v>164</v>
      </c>
      <c r="E256" s="195" t="s">
        <v>538</v>
      </c>
      <c r="F256" s="196" t="s">
        <v>539</v>
      </c>
      <c r="G256" s="197" t="s">
        <v>202</v>
      </c>
      <c r="H256" s="198">
        <v>61.12</v>
      </c>
      <c r="I256" s="199"/>
      <c r="J256" s="200">
        <f>ROUND(I256*H256,2)</f>
        <v>0</v>
      </c>
      <c r="K256" s="196" t="s">
        <v>168</v>
      </c>
      <c r="L256" s="61"/>
      <c r="M256" s="201" t="s">
        <v>24</v>
      </c>
      <c r="N256" s="202" t="s">
        <v>49</v>
      </c>
      <c r="O256" s="42"/>
      <c r="P256" s="203">
        <f>O256*H256</f>
        <v>0</v>
      </c>
      <c r="Q256" s="203">
        <v>2.5100000000000001E-3</v>
      </c>
      <c r="R256" s="203">
        <f>Q256*H256</f>
        <v>0.1534112</v>
      </c>
      <c r="S256" s="203">
        <v>0</v>
      </c>
      <c r="T256" s="204">
        <f>S256*H256</f>
        <v>0</v>
      </c>
      <c r="AR256" s="23" t="s">
        <v>169</v>
      </c>
      <c r="AT256" s="23" t="s">
        <v>164</v>
      </c>
      <c r="AU256" s="23" t="s">
        <v>87</v>
      </c>
      <c r="AY256" s="23" t="s">
        <v>162</v>
      </c>
      <c r="BE256" s="205">
        <f>IF(N256="základní",J256,0)</f>
        <v>0</v>
      </c>
      <c r="BF256" s="205">
        <f>IF(N256="snížená",J256,0)</f>
        <v>0</v>
      </c>
      <c r="BG256" s="205">
        <f>IF(N256="zákl. přenesená",J256,0)</f>
        <v>0</v>
      </c>
      <c r="BH256" s="205">
        <f>IF(N256="sníž. přenesená",J256,0)</f>
        <v>0</v>
      </c>
      <c r="BI256" s="205">
        <f>IF(N256="nulová",J256,0)</f>
        <v>0</v>
      </c>
      <c r="BJ256" s="23" t="s">
        <v>25</v>
      </c>
      <c r="BK256" s="205">
        <f>ROUND(I256*H256,2)</f>
        <v>0</v>
      </c>
      <c r="BL256" s="23" t="s">
        <v>169</v>
      </c>
      <c r="BM256" s="23" t="s">
        <v>540</v>
      </c>
    </row>
    <row r="257" spans="2:65" s="11" customFormat="1" x14ac:dyDescent="0.3">
      <c r="B257" s="206"/>
      <c r="C257" s="207"/>
      <c r="D257" s="218" t="s">
        <v>171</v>
      </c>
      <c r="E257" s="219" t="s">
        <v>24</v>
      </c>
      <c r="F257" s="220" t="s">
        <v>541</v>
      </c>
      <c r="G257" s="207"/>
      <c r="H257" s="221">
        <v>56</v>
      </c>
      <c r="I257" s="212"/>
      <c r="J257" s="207"/>
      <c r="K257" s="207"/>
      <c r="L257" s="213"/>
      <c r="M257" s="214"/>
      <c r="N257" s="215"/>
      <c r="O257" s="215"/>
      <c r="P257" s="215"/>
      <c r="Q257" s="215"/>
      <c r="R257" s="215"/>
      <c r="S257" s="215"/>
      <c r="T257" s="216"/>
      <c r="AT257" s="217" t="s">
        <v>171</v>
      </c>
      <c r="AU257" s="217" t="s">
        <v>87</v>
      </c>
      <c r="AV257" s="11" t="s">
        <v>87</v>
      </c>
      <c r="AW257" s="11" t="s">
        <v>41</v>
      </c>
      <c r="AX257" s="11" t="s">
        <v>78</v>
      </c>
      <c r="AY257" s="217" t="s">
        <v>162</v>
      </c>
    </row>
    <row r="258" spans="2:65" s="11" customFormat="1" x14ac:dyDescent="0.3">
      <c r="B258" s="206"/>
      <c r="C258" s="207"/>
      <c r="D258" s="218" t="s">
        <v>171</v>
      </c>
      <c r="E258" s="219" t="s">
        <v>24</v>
      </c>
      <c r="F258" s="220" t="s">
        <v>542</v>
      </c>
      <c r="G258" s="207"/>
      <c r="H258" s="221">
        <v>5.12</v>
      </c>
      <c r="I258" s="212"/>
      <c r="J258" s="207"/>
      <c r="K258" s="207"/>
      <c r="L258" s="213"/>
      <c r="M258" s="214"/>
      <c r="N258" s="215"/>
      <c r="O258" s="215"/>
      <c r="P258" s="215"/>
      <c r="Q258" s="215"/>
      <c r="R258" s="215"/>
      <c r="S258" s="215"/>
      <c r="T258" s="216"/>
      <c r="AT258" s="217" t="s">
        <v>171</v>
      </c>
      <c r="AU258" s="217" t="s">
        <v>87</v>
      </c>
      <c r="AV258" s="11" t="s">
        <v>87</v>
      </c>
      <c r="AW258" s="11" t="s">
        <v>41</v>
      </c>
      <c r="AX258" s="11" t="s">
        <v>78</v>
      </c>
      <c r="AY258" s="217" t="s">
        <v>162</v>
      </c>
    </row>
    <row r="259" spans="2:65" s="12" customFormat="1" x14ac:dyDescent="0.3">
      <c r="B259" s="222"/>
      <c r="C259" s="223"/>
      <c r="D259" s="208" t="s">
        <v>171</v>
      </c>
      <c r="E259" s="224" t="s">
        <v>24</v>
      </c>
      <c r="F259" s="225" t="s">
        <v>248</v>
      </c>
      <c r="G259" s="223"/>
      <c r="H259" s="226">
        <v>61.12</v>
      </c>
      <c r="I259" s="227"/>
      <c r="J259" s="223"/>
      <c r="K259" s="223"/>
      <c r="L259" s="228"/>
      <c r="M259" s="229"/>
      <c r="N259" s="230"/>
      <c r="O259" s="230"/>
      <c r="P259" s="230"/>
      <c r="Q259" s="230"/>
      <c r="R259" s="230"/>
      <c r="S259" s="230"/>
      <c r="T259" s="231"/>
      <c r="AT259" s="232" t="s">
        <v>171</v>
      </c>
      <c r="AU259" s="232" t="s">
        <v>87</v>
      </c>
      <c r="AV259" s="12" t="s">
        <v>169</v>
      </c>
      <c r="AW259" s="12" t="s">
        <v>41</v>
      </c>
      <c r="AX259" s="12" t="s">
        <v>25</v>
      </c>
      <c r="AY259" s="232" t="s">
        <v>162</v>
      </c>
    </row>
    <row r="260" spans="2:65" s="1" customFormat="1" ht="22.5" customHeight="1" x14ac:dyDescent="0.3">
      <c r="B260" s="41"/>
      <c r="C260" s="194" t="s">
        <v>543</v>
      </c>
      <c r="D260" s="194" t="s">
        <v>164</v>
      </c>
      <c r="E260" s="195" t="s">
        <v>544</v>
      </c>
      <c r="F260" s="196" t="s">
        <v>545</v>
      </c>
      <c r="G260" s="197" t="s">
        <v>202</v>
      </c>
      <c r="H260" s="198">
        <v>61.12</v>
      </c>
      <c r="I260" s="199"/>
      <c r="J260" s="200">
        <f>ROUND(I260*H260,2)</f>
        <v>0</v>
      </c>
      <c r="K260" s="196" t="s">
        <v>168</v>
      </c>
      <c r="L260" s="61"/>
      <c r="M260" s="201" t="s">
        <v>24</v>
      </c>
      <c r="N260" s="202" t="s">
        <v>49</v>
      </c>
      <c r="O260" s="42"/>
      <c r="P260" s="203">
        <f>O260*H260</f>
        <v>0</v>
      </c>
      <c r="Q260" s="203">
        <v>0</v>
      </c>
      <c r="R260" s="203">
        <f>Q260*H260</f>
        <v>0</v>
      </c>
      <c r="S260" s="203">
        <v>0</v>
      </c>
      <c r="T260" s="204">
        <f>S260*H260</f>
        <v>0</v>
      </c>
      <c r="AR260" s="23" t="s">
        <v>169</v>
      </c>
      <c r="AT260" s="23" t="s">
        <v>164</v>
      </c>
      <c r="AU260" s="23" t="s">
        <v>87</v>
      </c>
      <c r="AY260" s="23" t="s">
        <v>162</v>
      </c>
      <c r="BE260" s="205">
        <f>IF(N260="základní",J260,0)</f>
        <v>0</v>
      </c>
      <c r="BF260" s="205">
        <f>IF(N260="snížená",J260,0)</f>
        <v>0</v>
      </c>
      <c r="BG260" s="205">
        <f>IF(N260="zákl. přenesená",J260,0)</f>
        <v>0</v>
      </c>
      <c r="BH260" s="205">
        <f>IF(N260="sníž. přenesená",J260,0)</f>
        <v>0</v>
      </c>
      <c r="BI260" s="205">
        <f>IF(N260="nulová",J260,0)</f>
        <v>0</v>
      </c>
      <c r="BJ260" s="23" t="s">
        <v>25</v>
      </c>
      <c r="BK260" s="205">
        <f>ROUND(I260*H260,2)</f>
        <v>0</v>
      </c>
      <c r="BL260" s="23" t="s">
        <v>169</v>
      </c>
      <c r="BM260" s="23" t="s">
        <v>546</v>
      </c>
    </row>
    <row r="261" spans="2:65" s="1" customFormat="1" ht="22.5" customHeight="1" x14ac:dyDescent="0.3">
      <c r="B261" s="41"/>
      <c r="C261" s="194" t="s">
        <v>547</v>
      </c>
      <c r="D261" s="194" t="s">
        <v>164</v>
      </c>
      <c r="E261" s="195" t="s">
        <v>548</v>
      </c>
      <c r="F261" s="196" t="s">
        <v>549</v>
      </c>
      <c r="G261" s="197" t="s">
        <v>322</v>
      </c>
      <c r="H261" s="198">
        <v>2.75</v>
      </c>
      <c r="I261" s="199"/>
      <c r="J261" s="200">
        <f>ROUND(I261*H261,2)</f>
        <v>0</v>
      </c>
      <c r="K261" s="196" t="s">
        <v>168</v>
      </c>
      <c r="L261" s="61"/>
      <c r="M261" s="201" t="s">
        <v>24</v>
      </c>
      <c r="N261" s="202" t="s">
        <v>49</v>
      </c>
      <c r="O261" s="42"/>
      <c r="P261" s="203">
        <f>O261*H261</f>
        <v>0</v>
      </c>
      <c r="Q261" s="203">
        <v>1.04331</v>
      </c>
      <c r="R261" s="203">
        <f>Q261*H261</f>
        <v>2.8691024999999999</v>
      </c>
      <c r="S261" s="203">
        <v>0</v>
      </c>
      <c r="T261" s="204">
        <f>S261*H261</f>
        <v>0</v>
      </c>
      <c r="AR261" s="23" t="s">
        <v>169</v>
      </c>
      <c r="AT261" s="23" t="s">
        <v>164</v>
      </c>
      <c r="AU261" s="23" t="s">
        <v>87</v>
      </c>
      <c r="AY261" s="23" t="s">
        <v>162</v>
      </c>
      <c r="BE261" s="205">
        <f>IF(N261="základní",J261,0)</f>
        <v>0</v>
      </c>
      <c r="BF261" s="205">
        <f>IF(N261="snížená",J261,0)</f>
        <v>0</v>
      </c>
      <c r="BG261" s="205">
        <f>IF(N261="zákl. přenesená",J261,0)</f>
        <v>0</v>
      </c>
      <c r="BH261" s="205">
        <f>IF(N261="sníž. přenesená",J261,0)</f>
        <v>0</v>
      </c>
      <c r="BI261" s="205">
        <f>IF(N261="nulová",J261,0)</f>
        <v>0</v>
      </c>
      <c r="BJ261" s="23" t="s">
        <v>25</v>
      </c>
      <c r="BK261" s="205">
        <f>ROUND(I261*H261,2)</f>
        <v>0</v>
      </c>
      <c r="BL261" s="23" t="s">
        <v>169</v>
      </c>
      <c r="BM261" s="23" t="s">
        <v>550</v>
      </c>
    </row>
    <row r="262" spans="2:65" s="11" customFormat="1" x14ac:dyDescent="0.3">
      <c r="B262" s="206"/>
      <c r="C262" s="207"/>
      <c r="D262" s="208" t="s">
        <v>171</v>
      </c>
      <c r="E262" s="209" t="s">
        <v>24</v>
      </c>
      <c r="F262" s="210" t="s">
        <v>551</v>
      </c>
      <c r="G262" s="207"/>
      <c r="H262" s="211">
        <v>2.75</v>
      </c>
      <c r="I262" s="212"/>
      <c r="J262" s="207"/>
      <c r="K262" s="207"/>
      <c r="L262" s="213"/>
      <c r="M262" s="214"/>
      <c r="N262" s="215"/>
      <c r="O262" s="215"/>
      <c r="P262" s="215"/>
      <c r="Q262" s="215"/>
      <c r="R262" s="215"/>
      <c r="S262" s="215"/>
      <c r="T262" s="216"/>
      <c r="AT262" s="217" t="s">
        <v>171</v>
      </c>
      <c r="AU262" s="217" t="s">
        <v>87</v>
      </c>
      <c r="AV262" s="11" t="s">
        <v>87</v>
      </c>
      <c r="AW262" s="11" t="s">
        <v>41</v>
      </c>
      <c r="AX262" s="11" t="s">
        <v>25</v>
      </c>
      <c r="AY262" s="217" t="s">
        <v>162</v>
      </c>
    </row>
    <row r="263" spans="2:65" s="1" customFormat="1" ht="31.5" customHeight="1" x14ac:dyDescent="0.3">
      <c r="B263" s="41"/>
      <c r="C263" s="194" t="s">
        <v>552</v>
      </c>
      <c r="D263" s="194" t="s">
        <v>164</v>
      </c>
      <c r="E263" s="195" t="s">
        <v>553</v>
      </c>
      <c r="F263" s="196" t="s">
        <v>554</v>
      </c>
      <c r="G263" s="197" t="s">
        <v>167</v>
      </c>
      <c r="H263" s="198">
        <v>7.64</v>
      </c>
      <c r="I263" s="199"/>
      <c r="J263" s="200">
        <f>ROUND(I263*H263,2)</f>
        <v>0</v>
      </c>
      <c r="K263" s="196" t="s">
        <v>168</v>
      </c>
      <c r="L263" s="61"/>
      <c r="M263" s="201" t="s">
        <v>24</v>
      </c>
      <c r="N263" s="202" t="s">
        <v>49</v>
      </c>
      <c r="O263" s="42"/>
      <c r="P263" s="203">
        <f>O263*H263</f>
        <v>0</v>
      </c>
      <c r="Q263" s="203">
        <v>2.0874999999999999</v>
      </c>
      <c r="R263" s="203">
        <f>Q263*H263</f>
        <v>15.948499999999999</v>
      </c>
      <c r="S263" s="203">
        <v>0</v>
      </c>
      <c r="T263" s="204">
        <f>S263*H263</f>
        <v>0</v>
      </c>
      <c r="AR263" s="23" t="s">
        <v>169</v>
      </c>
      <c r="AT263" s="23" t="s">
        <v>164</v>
      </c>
      <c r="AU263" s="23" t="s">
        <v>87</v>
      </c>
      <c r="AY263" s="23" t="s">
        <v>162</v>
      </c>
      <c r="BE263" s="205">
        <f>IF(N263="základní",J263,0)</f>
        <v>0</v>
      </c>
      <c r="BF263" s="205">
        <f>IF(N263="snížená",J263,0)</f>
        <v>0</v>
      </c>
      <c r="BG263" s="205">
        <f>IF(N263="zákl. přenesená",J263,0)</f>
        <v>0</v>
      </c>
      <c r="BH263" s="205">
        <f>IF(N263="sníž. přenesená",J263,0)</f>
        <v>0</v>
      </c>
      <c r="BI263" s="205">
        <f>IF(N263="nulová",J263,0)</f>
        <v>0</v>
      </c>
      <c r="BJ263" s="23" t="s">
        <v>25</v>
      </c>
      <c r="BK263" s="205">
        <f>ROUND(I263*H263,2)</f>
        <v>0</v>
      </c>
      <c r="BL263" s="23" t="s">
        <v>169</v>
      </c>
      <c r="BM263" s="23" t="s">
        <v>555</v>
      </c>
    </row>
    <row r="264" spans="2:65" s="11" customFormat="1" x14ac:dyDescent="0.3">
      <c r="B264" s="206"/>
      <c r="C264" s="207"/>
      <c r="D264" s="218" t="s">
        <v>171</v>
      </c>
      <c r="E264" s="219" t="s">
        <v>24</v>
      </c>
      <c r="F264" s="220" t="s">
        <v>556</v>
      </c>
      <c r="G264" s="207"/>
      <c r="H264" s="221">
        <v>7</v>
      </c>
      <c r="I264" s="212"/>
      <c r="J264" s="207"/>
      <c r="K264" s="207"/>
      <c r="L264" s="213"/>
      <c r="M264" s="214"/>
      <c r="N264" s="215"/>
      <c r="O264" s="215"/>
      <c r="P264" s="215"/>
      <c r="Q264" s="215"/>
      <c r="R264" s="215"/>
      <c r="S264" s="215"/>
      <c r="T264" s="216"/>
      <c r="AT264" s="217" t="s">
        <v>171</v>
      </c>
      <c r="AU264" s="217" t="s">
        <v>87</v>
      </c>
      <c r="AV264" s="11" t="s">
        <v>87</v>
      </c>
      <c r="AW264" s="11" t="s">
        <v>41</v>
      </c>
      <c r="AX264" s="11" t="s">
        <v>78</v>
      </c>
      <c r="AY264" s="217" t="s">
        <v>162</v>
      </c>
    </row>
    <row r="265" spans="2:65" s="11" customFormat="1" x14ac:dyDescent="0.3">
      <c r="B265" s="206"/>
      <c r="C265" s="207"/>
      <c r="D265" s="218" t="s">
        <v>171</v>
      </c>
      <c r="E265" s="219" t="s">
        <v>24</v>
      </c>
      <c r="F265" s="220" t="s">
        <v>557</v>
      </c>
      <c r="G265" s="207"/>
      <c r="H265" s="221">
        <v>0.64</v>
      </c>
      <c r="I265" s="212"/>
      <c r="J265" s="207"/>
      <c r="K265" s="207"/>
      <c r="L265" s="213"/>
      <c r="M265" s="214"/>
      <c r="N265" s="215"/>
      <c r="O265" s="215"/>
      <c r="P265" s="215"/>
      <c r="Q265" s="215"/>
      <c r="R265" s="215"/>
      <c r="S265" s="215"/>
      <c r="T265" s="216"/>
      <c r="AT265" s="217" t="s">
        <v>171</v>
      </c>
      <c r="AU265" s="217" t="s">
        <v>87</v>
      </c>
      <c r="AV265" s="11" t="s">
        <v>87</v>
      </c>
      <c r="AW265" s="11" t="s">
        <v>41</v>
      </c>
      <c r="AX265" s="11" t="s">
        <v>78</v>
      </c>
      <c r="AY265" s="217" t="s">
        <v>162</v>
      </c>
    </row>
    <row r="266" spans="2:65" s="12" customFormat="1" x14ac:dyDescent="0.3">
      <c r="B266" s="222"/>
      <c r="C266" s="223"/>
      <c r="D266" s="218" t="s">
        <v>171</v>
      </c>
      <c r="E266" s="243" t="s">
        <v>24</v>
      </c>
      <c r="F266" s="244" t="s">
        <v>248</v>
      </c>
      <c r="G266" s="223"/>
      <c r="H266" s="245">
        <v>7.64</v>
      </c>
      <c r="I266" s="227"/>
      <c r="J266" s="223"/>
      <c r="K266" s="223"/>
      <c r="L266" s="228"/>
      <c r="M266" s="229"/>
      <c r="N266" s="230"/>
      <c r="O266" s="230"/>
      <c r="P266" s="230"/>
      <c r="Q266" s="230"/>
      <c r="R266" s="230"/>
      <c r="S266" s="230"/>
      <c r="T266" s="231"/>
      <c r="AT266" s="232" t="s">
        <v>171</v>
      </c>
      <c r="AU266" s="232" t="s">
        <v>87</v>
      </c>
      <c r="AV266" s="12" t="s">
        <v>169</v>
      </c>
      <c r="AW266" s="12" t="s">
        <v>41</v>
      </c>
      <c r="AX266" s="12" t="s">
        <v>25</v>
      </c>
      <c r="AY266" s="232" t="s">
        <v>162</v>
      </c>
    </row>
    <row r="267" spans="2:65" s="10" customFormat="1" ht="29.85" customHeight="1" x14ac:dyDescent="0.35">
      <c r="B267" s="177"/>
      <c r="C267" s="178"/>
      <c r="D267" s="191" t="s">
        <v>77</v>
      </c>
      <c r="E267" s="192" t="s">
        <v>169</v>
      </c>
      <c r="F267" s="192" t="s">
        <v>558</v>
      </c>
      <c r="G267" s="178"/>
      <c r="H267" s="178"/>
      <c r="I267" s="181"/>
      <c r="J267" s="193">
        <f>BK267</f>
        <v>0</v>
      </c>
      <c r="K267" s="178"/>
      <c r="L267" s="183"/>
      <c r="M267" s="184"/>
      <c r="N267" s="185"/>
      <c r="O267" s="185"/>
      <c r="P267" s="186">
        <f>SUM(P268:P272)</f>
        <v>0</v>
      </c>
      <c r="Q267" s="185"/>
      <c r="R267" s="186">
        <f>SUM(R268:R272)</f>
        <v>2.0326321999999997</v>
      </c>
      <c r="S267" s="185"/>
      <c r="T267" s="187">
        <f>SUM(T268:T272)</f>
        <v>0</v>
      </c>
      <c r="AR267" s="188" t="s">
        <v>25</v>
      </c>
      <c r="AT267" s="189" t="s">
        <v>77</v>
      </c>
      <c r="AU267" s="189" t="s">
        <v>25</v>
      </c>
      <c r="AY267" s="188" t="s">
        <v>162</v>
      </c>
      <c r="BK267" s="190">
        <f>SUM(BK268:BK272)</f>
        <v>0</v>
      </c>
    </row>
    <row r="268" spans="2:65" s="1" customFormat="1" ht="31.5" customHeight="1" x14ac:dyDescent="0.3">
      <c r="B268" s="41"/>
      <c r="C268" s="194" t="s">
        <v>559</v>
      </c>
      <c r="D268" s="194" t="s">
        <v>164</v>
      </c>
      <c r="E268" s="195" t="s">
        <v>560</v>
      </c>
      <c r="F268" s="196" t="s">
        <v>561</v>
      </c>
      <c r="G268" s="197" t="s">
        <v>227</v>
      </c>
      <c r="H268" s="198">
        <v>19.559999999999999</v>
      </c>
      <c r="I268" s="199"/>
      <c r="J268" s="200">
        <f>ROUND(I268*H268,2)</f>
        <v>0</v>
      </c>
      <c r="K268" s="196" t="s">
        <v>168</v>
      </c>
      <c r="L268" s="61"/>
      <c r="M268" s="201" t="s">
        <v>24</v>
      </c>
      <c r="N268" s="202" t="s">
        <v>49</v>
      </c>
      <c r="O268" s="42"/>
      <c r="P268" s="203">
        <f>O268*H268</f>
        <v>0</v>
      </c>
      <c r="Q268" s="203">
        <v>0.1016</v>
      </c>
      <c r="R268" s="203">
        <f>Q268*H268</f>
        <v>1.9872959999999997</v>
      </c>
      <c r="S268" s="203">
        <v>0</v>
      </c>
      <c r="T268" s="204">
        <f>S268*H268</f>
        <v>0</v>
      </c>
      <c r="AR268" s="23" t="s">
        <v>169</v>
      </c>
      <c r="AT268" s="23" t="s">
        <v>164</v>
      </c>
      <c r="AU268" s="23" t="s">
        <v>87</v>
      </c>
      <c r="AY268" s="23" t="s">
        <v>162</v>
      </c>
      <c r="BE268" s="205">
        <f>IF(N268="základní",J268,0)</f>
        <v>0</v>
      </c>
      <c r="BF268" s="205">
        <f>IF(N268="snížená",J268,0)</f>
        <v>0</v>
      </c>
      <c r="BG268" s="205">
        <f>IF(N268="zákl. přenesená",J268,0)</f>
        <v>0</v>
      </c>
      <c r="BH268" s="205">
        <f>IF(N268="sníž. přenesená",J268,0)</f>
        <v>0</v>
      </c>
      <c r="BI268" s="205">
        <f>IF(N268="nulová",J268,0)</f>
        <v>0</v>
      </c>
      <c r="BJ268" s="23" t="s">
        <v>25</v>
      </c>
      <c r="BK268" s="205">
        <f>ROUND(I268*H268,2)</f>
        <v>0</v>
      </c>
      <c r="BL268" s="23" t="s">
        <v>169</v>
      </c>
      <c r="BM268" s="23" t="s">
        <v>562</v>
      </c>
    </row>
    <row r="269" spans="2:65" s="11" customFormat="1" x14ac:dyDescent="0.3">
      <c r="B269" s="206"/>
      <c r="C269" s="207"/>
      <c r="D269" s="208" t="s">
        <v>171</v>
      </c>
      <c r="E269" s="209" t="s">
        <v>116</v>
      </c>
      <c r="F269" s="210" t="s">
        <v>563</v>
      </c>
      <c r="G269" s="207"/>
      <c r="H269" s="211">
        <v>19.559999999999999</v>
      </c>
      <c r="I269" s="212"/>
      <c r="J269" s="207"/>
      <c r="K269" s="207"/>
      <c r="L269" s="213"/>
      <c r="M269" s="214"/>
      <c r="N269" s="215"/>
      <c r="O269" s="215"/>
      <c r="P269" s="215"/>
      <c r="Q269" s="215"/>
      <c r="R269" s="215"/>
      <c r="S269" s="215"/>
      <c r="T269" s="216"/>
      <c r="AT269" s="217" t="s">
        <v>171</v>
      </c>
      <c r="AU269" s="217" t="s">
        <v>87</v>
      </c>
      <c r="AV269" s="11" t="s">
        <v>87</v>
      </c>
      <c r="AW269" s="11" t="s">
        <v>41</v>
      </c>
      <c r="AX269" s="11" t="s">
        <v>25</v>
      </c>
      <c r="AY269" s="217" t="s">
        <v>162</v>
      </c>
    </row>
    <row r="270" spans="2:65" s="1" customFormat="1" ht="31.5" customHeight="1" x14ac:dyDescent="0.3">
      <c r="B270" s="41"/>
      <c r="C270" s="194" t="s">
        <v>564</v>
      </c>
      <c r="D270" s="194" t="s">
        <v>164</v>
      </c>
      <c r="E270" s="195" t="s">
        <v>565</v>
      </c>
      <c r="F270" s="196" t="s">
        <v>566</v>
      </c>
      <c r="G270" s="197" t="s">
        <v>202</v>
      </c>
      <c r="H270" s="198">
        <v>6.89</v>
      </c>
      <c r="I270" s="199"/>
      <c r="J270" s="200">
        <f>ROUND(I270*H270,2)</f>
        <v>0</v>
      </c>
      <c r="K270" s="196" t="s">
        <v>168</v>
      </c>
      <c r="L270" s="61"/>
      <c r="M270" s="201" t="s">
        <v>24</v>
      </c>
      <c r="N270" s="202" t="s">
        <v>49</v>
      </c>
      <c r="O270" s="42"/>
      <c r="P270" s="203">
        <f>O270*H270</f>
        <v>0</v>
      </c>
      <c r="Q270" s="203">
        <v>6.5799999999999999E-3</v>
      </c>
      <c r="R270" s="203">
        <f>Q270*H270</f>
        <v>4.53362E-2</v>
      </c>
      <c r="S270" s="203">
        <v>0</v>
      </c>
      <c r="T270" s="204">
        <f>S270*H270</f>
        <v>0</v>
      </c>
      <c r="AR270" s="23" t="s">
        <v>169</v>
      </c>
      <c r="AT270" s="23" t="s">
        <v>164</v>
      </c>
      <c r="AU270" s="23" t="s">
        <v>87</v>
      </c>
      <c r="AY270" s="23" t="s">
        <v>162</v>
      </c>
      <c r="BE270" s="205">
        <f>IF(N270="základní",J270,0)</f>
        <v>0</v>
      </c>
      <c r="BF270" s="205">
        <f>IF(N270="snížená",J270,0)</f>
        <v>0</v>
      </c>
      <c r="BG270" s="205">
        <f>IF(N270="zákl. přenesená",J270,0)</f>
        <v>0</v>
      </c>
      <c r="BH270" s="205">
        <f>IF(N270="sníž. přenesená",J270,0)</f>
        <v>0</v>
      </c>
      <c r="BI270" s="205">
        <f>IF(N270="nulová",J270,0)</f>
        <v>0</v>
      </c>
      <c r="BJ270" s="23" t="s">
        <v>25</v>
      </c>
      <c r="BK270" s="205">
        <f>ROUND(I270*H270,2)</f>
        <v>0</v>
      </c>
      <c r="BL270" s="23" t="s">
        <v>169</v>
      </c>
      <c r="BM270" s="23" t="s">
        <v>567</v>
      </c>
    </row>
    <row r="271" spans="2:65" s="11" customFormat="1" x14ac:dyDescent="0.3">
      <c r="B271" s="206"/>
      <c r="C271" s="207"/>
      <c r="D271" s="208" t="s">
        <v>171</v>
      </c>
      <c r="E271" s="209" t="s">
        <v>24</v>
      </c>
      <c r="F271" s="210" t="s">
        <v>568</v>
      </c>
      <c r="G271" s="207"/>
      <c r="H271" s="211">
        <v>6.89</v>
      </c>
      <c r="I271" s="212"/>
      <c r="J271" s="207"/>
      <c r="K271" s="207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171</v>
      </c>
      <c r="AU271" s="217" t="s">
        <v>87</v>
      </c>
      <c r="AV271" s="11" t="s">
        <v>87</v>
      </c>
      <c r="AW271" s="11" t="s">
        <v>41</v>
      </c>
      <c r="AX271" s="11" t="s">
        <v>25</v>
      </c>
      <c r="AY271" s="217" t="s">
        <v>162</v>
      </c>
    </row>
    <row r="272" spans="2:65" s="1" customFormat="1" ht="31.5" customHeight="1" x14ac:dyDescent="0.3">
      <c r="B272" s="41"/>
      <c r="C272" s="194" t="s">
        <v>569</v>
      </c>
      <c r="D272" s="194" t="s">
        <v>164</v>
      </c>
      <c r="E272" s="195" t="s">
        <v>570</v>
      </c>
      <c r="F272" s="196" t="s">
        <v>571</v>
      </c>
      <c r="G272" s="197" t="s">
        <v>202</v>
      </c>
      <c r="H272" s="198">
        <v>6.89</v>
      </c>
      <c r="I272" s="199"/>
      <c r="J272" s="200">
        <f>ROUND(I272*H272,2)</f>
        <v>0</v>
      </c>
      <c r="K272" s="196" t="s">
        <v>168</v>
      </c>
      <c r="L272" s="61"/>
      <c r="M272" s="201" t="s">
        <v>24</v>
      </c>
      <c r="N272" s="202" t="s">
        <v>49</v>
      </c>
      <c r="O272" s="42"/>
      <c r="P272" s="203">
        <f>O272*H272</f>
        <v>0</v>
      </c>
      <c r="Q272" s="203">
        <v>0</v>
      </c>
      <c r="R272" s="203">
        <f>Q272*H272</f>
        <v>0</v>
      </c>
      <c r="S272" s="203">
        <v>0</v>
      </c>
      <c r="T272" s="204">
        <f>S272*H272</f>
        <v>0</v>
      </c>
      <c r="AR272" s="23" t="s">
        <v>169</v>
      </c>
      <c r="AT272" s="23" t="s">
        <v>164</v>
      </c>
      <c r="AU272" s="23" t="s">
        <v>87</v>
      </c>
      <c r="AY272" s="23" t="s">
        <v>162</v>
      </c>
      <c r="BE272" s="205">
        <f>IF(N272="základní",J272,0)</f>
        <v>0</v>
      </c>
      <c r="BF272" s="205">
        <f>IF(N272="snížená",J272,0)</f>
        <v>0</v>
      </c>
      <c r="BG272" s="205">
        <f>IF(N272="zákl. přenesená",J272,0)</f>
        <v>0</v>
      </c>
      <c r="BH272" s="205">
        <f>IF(N272="sníž. přenesená",J272,0)</f>
        <v>0</v>
      </c>
      <c r="BI272" s="205">
        <f>IF(N272="nulová",J272,0)</f>
        <v>0</v>
      </c>
      <c r="BJ272" s="23" t="s">
        <v>25</v>
      </c>
      <c r="BK272" s="205">
        <f>ROUND(I272*H272,2)</f>
        <v>0</v>
      </c>
      <c r="BL272" s="23" t="s">
        <v>169</v>
      </c>
      <c r="BM272" s="23" t="s">
        <v>572</v>
      </c>
    </row>
    <row r="273" spans="2:65" s="10" customFormat="1" ht="29.85" customHeight="1" x14ac:dyDescent="0.35">
      <c r="B273" s="177"/>
      <c r="C273" s="178"/>
      <c r="D273" s="191" t="s">
        <v>77</v>
      </c>
      <c r="E273" s="192" t="s">
        <v>187</v>
      </c>
      <c r="F273" s="192" t="s">
        <v>573</v>
      </c>
      <c r="G273" s="178"/>
      <c r="H273" s="178"/>
      <c r="I273" s="181"/>
      <c r="J273" s="193">
        <f>BK273</f>
        <v>0</v>
      </c>
      <c r="K273" s="178"/>
      <c r="L273" s="183"/>
      <c r="M273" s="184"/>
      <c r="N273" s="185"/>
      <c r="O273" s="185"/>
      <c r="P273" s="186">
        <f>SUM(P274:P284)</f>
        <v>0</v>
      </c>
      <c r="Q273" s="185"/>
      <c r="R273" s="186">
        <f>SUM(R274:R284)</f>
        <v>490.49340000000001</v>
      </c>
      <c r="S273" s="185"/>
      <c r="T273" s="187">
        <f>SUM(T274:T284)</f>
        <v>0</v>
      </c>
      <c r="AR273" s="188" t="s">
        <v>25</v>
      </c>
      <c r="AT273" s="189" t="s">
        <v>77</v>
      </c>
      <c r="AU273" s="189" t="s">
        <v>25</v>
      </c>
      <c r="AY273" s="188" t="s">
        <v>162</v>
      </c>
      <c r="BK273" s="190">
        <f>SUM(BK274:BK284)</f>
        <v>0</v>
      </c>
    </row>
    <row r="274" spans="2:65" s="1" customFormat="1" ht="31.5" customHeight="1" x14ac:dyDescent="0.3">
      <c r="B274" s="41"/>
      <c r="C274" s="194" t="s">
        <v>574</v>
      </c>
      <c r="D274" s="194" t="s">
        <v>164</v>
      </c>
      <c r="E274" s="195" t="s">
        <v>575</v>
      </c>
      <c r="F274" s="196" t="s">
        <v>576</v>
      </c>
      <c r="G274" s="197" t="s">
        <v>202</v>
      </c>
      <c r="H274" s="198">
        <v>490</v>
      </c>
      <c r="I274" s="199"/>
      <c r="J274" s="200">
        <f>ROUND(I274*H274,2)</f>
        <v>0</v>
      </c>
      <c r="K274" s="196" t="s">
        <v>168</v>
      </c>
      <c r="L274" s="61"/>
      <c r="M274" s="201" t="s">
        <v>24</v>
      </c>
      <c r="N274" s="202" t="s">
        <v>49</v>
      </c>
      <c r="O274" s="42"/>
      <c r="P274" s="203">
        <f>O274*H274</f>
        <v>0</v>
      </c>
      <c r="Q274" s="203">
        <v>0.1012</v>
      </c>
      <c r="R274" s="203">
        <f>Q274*H274</f>
        <v>49.588000000000001</v>
      </c>
      <c r="S274" s="203">
        <v>0</v>
      </c>
      <c r="T274" s="204">
        <f>S274*H274</f>
        <v>0</v>
      </c>
      <c r="AR274" s="23" t="s">
        <v>169</v>
      </c>
      <c r="AT274" s="23" t="s">
        <v>164</v>
      </c>
      <c r="AU274" s="23" t="s">
        <v>87</v>
      </c>
      <c r="AY274" s="23" t="s">
        <v>162</v>
      </c>
      <c r="BE274" s="205">
        <f>IF(N274="základní",J274,0)</f>
        <v>0</v>
      </c>
      <c r="BF274" s="205">
        <f>IF(N274="snížená",J274,0)</f>
        <v>0</v>
      </c>
      <c r="BG274" s="205">
        <f>IF(N274="zákl. přenesená",J274,0)</f>
        <v>0</v>
      </c>
      <c r="BH274" s="205">
        <f>IF(N274="sníž. přenesená",J274,0)</f>
        <v>0</v>
      </c>
      <c r="BI274" s="205">
        <f>IF(N274="nulová",J274,0)</f>
        <v>0</v>
      </c>
      <c r="BJ274" s="23" t="s">
        <v>25</v>
      </c>
      <c r="BK274" s="205">
        <f>ROUND(I274*H274,2)</f>
        <v>0</v>
      </c>
      <c r="BL274" s="23" t="s">
        <v>169</v>
      </c>
      <c r="BM274" s="23" t="s">
        <v>577</v>
      </c>
    </row>
    <row r="275" spans="2:65" s="11" customFormat="1" x14ac:dyDescent="0.3">
      <c r="B275" s="206"/>
      <c r="C275" s="207"/>
      <c r="D275" s="208" t="s">
        <v>171</v>
      </c>
      <c r="E275" s="209" t="s">
        <v>24</v>
      </c>
      <c r="F275" s="210" t="s">
        <v>99</v>
      </c>
      <c r="G275" s="207"/>
      <c r="H275" s="211">
        <v>490</v>
      </c>
      <c r="I275" s="212"/>
      <c r="J275" s="207"/>
      <c r="K275" s="207"/>
      <c r="L275" s="213"/>
      <c r="M275" s="214"/>
      <c r="N275" s="215"/>
      <c r="O275" s="215"/>
      <c r="P275" s="215"/>
      <c r="Q275" s="215"/>
      <c r="R275" s="215"/>
      <c r="S275" s="215"/>
      <c r="T275" s="216"/>
      <c r="AT275" s="217" t="s">
        <v>171</v>
      </c>
      <c r="AU275" s="217" t="s">
        <v>87</v>
      </c>
      <c r="AV275" s="11" t="s">
        <v>87</v>
      </c>
      <c r="AW275" s="11" t="s">
        <v>41</v>
      </c>
      <c r="AX275" s="11" t="s">
        <v>25</v>
      </c>
      <c r="AY275" s="217" t="s">
        <v>162</v>
      </c>
    </row>
    <row r="276" spans="2:65" s="1" customFormat="1" ht="31.5" customHeight="1" x14ac:dyDescent="0.3">
      <c r="B276" s="41"/>
      <c r="C276" s="194" t="s">
        <v>578</v>
      </c>
      <c r="D276" s="194" t="s">
        <v>164</v>
      </c>
      <c r="E276" s="195" t="s">
        <v>579</v>
      </c>
      <c r="F276" s="196" t="s">
        <v>580</v>
      </c>
      <c r="G276" s="197" t="s">
        <v>202</v>
      </c>
      <c r="H276" s="198">
        <v>490</v>
      </c>
      <c r="I276" s="199"/>
      <c r="J276" s="200">
        <f>ROUND(I276*H276,2)</f>
        <v>0</v>
      </c>
      <c r="K276" s="196" t="s">
        <v>168</v>
      </c>
      <c r="L276" s="61"/>
      <c r="M276" s="201" t="s">
        <v>24</v>
      </c>
      <c r="N276" s="202" t="s">
        <v>49</v>
      </c>
      <c r="O276" s="42"/>
      <c r="P276" s="203">
        <f>O276*H276</f>
        <v>0</v>
      </c>
      <c r="Q276" s="203">
        <v>0.23480999999999999</v>
      </c>
      <c r="R276" s="203">
        <f>Q276*H276</f>
        <v>115.0569</v>
      </c>
      <c r="S276" s="203">
        <v>0</v>
      </c>
      <c r="T276" s="204">
        <f>S276*H276</f>
        <v>0</v>
      </c>
      <c r="AR276" s="23" t="s">
        <v>169</v>
      </c>
      <c r="AT276" s="23" t="s">
        <v>164</v>
      </c>
      <c r="AU276" s="23" t="s">
        <v>87</v>
      </c>
      <c r="AY276" s="23" t="s">
        <v>162</v>
      </c>
      <c r="BE276" s="205">
        <f>IF(N276="základní",J276,0)</f>
        <v>0</v>
      </c>
      <c r="BF276" s="205">
        <f>IF(N276="snížená",J276,0)</f>
        <v>0</v>
      </c>
      <c r="BG276" s="205">
        <f>IF(N276="zákl. přenesená",J276,0)</f>
        <v>0</v>
      </c>
      <c r="BH276" s="205">
        <f>IF(N276="sníž. přenesená",J276,0)</f>
        <v>0</v>
      </c>
      <c r="BI276" s="205">
        <f>IF(N276="nulová",J276,0)</f>
        <v>0</v>
      </c>
      <c r="BJ276" s="23" t="s">
        <v>25</v>
      </c>
      <c r="BK276" s="205">
        <f>ROUND(I276*H276,2)</f>
        <v>0</v>
      </c>
      <c r="BL276" s="23" t="s">
        <v>169</v>
      </c>
      <c r="BM276" s="23" t="s">
        <v>581</v>
      </c>
    </row>
    <row r="277" spans="2:65" s="11" customFormat="1" x14ac:dyDescent="0.3">
      <c r="B277" s="206"/>
      <c r="C277" s="207"/>
      <c r="D277" s="208" t="s">
        <v>171</v>
      </c>
      <c r="E277" s="209" t="s">
        <v>24</v>
      </c>
      <c r="F277" s="210" t="s">
        <v>582</v>
      </c>
      <c r="G277" s="207"/>
      <c r="H277" s="211">
        <v>490</v>
      </c>
      <c r="I277" s="212"/>
      <c r="J277" s="207"/>
      <c r="K277" s="207"/>
      <c r="L277" s="213"/>
      <c r="M277" s="214"/>
      <c r="N277" s="215"/>
      <c r="O277" s="215"/>
      <c r="P277" s="215"/>
      <c r="Q277" s="215"/>
      <c r="R277" s="215"/>
      <c r="S277" s="215"/>
      <c r="T277" s="216"/>
      <c r="AT277" s="217" t="s">
        <v>171</v>
      </c>
      <c r="AU277" s="217" t="s">
        <v>87</v>
      </c>
      <c r="AV277" s="11" t="s">
        <v>87</v>
      </c>
      <c r="AW277" s="11" t="s">
        <v>41</v>
      </c>
      <c r="AX277" s="11" t="s">
        <v>25</v>
      </c>
      <c r="AY277" s="217" t="s">
        <v>162</v>
      </c>
    </row>
    <row r="278" spans="2:65" s="1" customFormat="1" ht="22.5" customHeight="1" x14ac:dyDescent="0.3">
      <c r="B278" s="41"/>
      <c r="C278" s="194" t="s">
        <v>583</v>
      </c>
      <c r="D278" s="194" t="s">
        <v>164</v>
      </c>
      <c r="E278" s="195" t="s">
        <v>584</v>
      </c>
      <c r="F278" s="196" t="s">
        <v>585</v>
      </c>
      <c r="G278" s="197" t="s">
        <v>202</v>
      </c>
      <c r="H278" s="198">
        <v>490</v>
      </c>
      <c r="I278" s="199"/>
      <c r="J278" s="200">
        <f>ROUND(I278*H278,2)</f>
        <v>0</v>
      </c>
      <c r="K278" s="196" t="s">
        <v>168</v>
      </c>
      <c r="L278" s="61"/>
      <c r="M278" s="201" t="s">
        <v>24</v>
      </c>
      <c r="N278" s="202" t="s">
        <v>49</v>
      </c>
      <c r="O278" s="42"/>
      <c r="P278" s="203">
        <f>O278*H278</f>
        <v>0</v>
      </c>
      <c r="Q278" s="203">
        <v>9.8199999999999996E-2</v>
      </c>
      <c r="R278" s="203">
        <f>Q278*H278</f>
        <v>48.117999999999995</v>
      </c>
      <c r="S278" s="203">
        <v>0</v>
      </c>
      <c r="T278" s="204">
        <f>S278*H278</f>
        <v>0</v>
      </c>
      <c r="AR278" s="23" t="s">
        <v>169</v>
      </c>
      <c r="AT278" s="23" t="s">
        <v>164</v>
      </c>
      <c r="AU278" s="23" t="s">
        <v>87</v>
      </c>
      <c r="AY278" s="23" t="s">
        <v>162</v>
      </c>
      <c r="BE278" s="205">
        <f>IF(N278="základní",J278,0)</f>
        <v>0</v>
      </c>
      <c r="BF278" s="205">
        <f>IF(N278="snížená",J278,0)</f>
        <v>0</v>
      </c>
      <c r="BG278" s="205">
        <f>IF(N278="zákl. přenesená",J278,0)</f>
        <v>0</v>
      </c>
      <c r="BH278" s="205">
        <f>IF(N278="sníž. přenesená",J278,0)</f>
        <v>0</v>
      </c>
      <c r="BI278" s="205">
        <f>IF(N278="nulová",J278,0)</f>
        <v>0</v>
      </c>
      <c r="BJ278" s="23" t="s">
        <v>25</v>
      </c>
      <c r="BK278" s="205">
        <f>ROUND(I278*H278,2)</f>
        <v>0</v>
      </c>
      <c r="BL278" s="23" t="s">
        <v>169</v>
      </c>
      <c r="BM278" s="23" t="s">
        <v>586</v>
      </c>
    </row>
    <row r="279" spans="2:65" s="11" customFormat="1" x14ac:dyDescent="0.3">
      <c r="B279" s="206"/>
      <c r="C279" s="207"/>
      <c r="D279" s="208" t="s">
        <v>171</v>
      </c>
      <c r="E279" s="209" t="s">
        <v>24</v>
      </c>
      <c r="F279" s="210" t="s">
        <v>587</v>
      </c>
      <c r="G279" s="207"/>
      <c r="H279" s="211">
        <v>490</v>
      </c>
      <c r="I279" s="212"/>
      <c r="J279" s="207"/>
      <c r="K279" s="207"/>
      <c r="L279" s="213"/>
      <c r="M279" s="214"/>
      <c r="N279" s="215"/>
      <c r="O279" s="215"/>
      <c r="P279" s="215"/>
      <c r="Q279" s="215"/>
      <c r="R279" s="215"/>
      <c r="S279" s="215"/>
      <c r="T279" s="216"/>
      <c r="AT279" s="217" t="s">
        <v>171</v>
      </c>
      <c r="AU279" s="217" t="s">
        <v>87</v>
      </c>
      <c r="AV279" s="11" t="s">
        <v>87</v>
      </c>
      <c r="AW279" s="11" t="s">
        <v>41</v>
      </c>
      <c r="AX279" s="11" t="s">
        <v>25</v>
      </c>
      <c r="AY279" s="217" t="s">
        <v>162</v>
      </c>
    </row>
    <row r="280" spans="2:65" s="1" customFormat="1" ht="22.5" customHeight="1" x14ac:dyDescent="0.3">
      <c r="B280" s="41"/>
      <c r="C280" s="194" t="s">
        <v>588</v>
      </c>
      <c r="D280" s="194" t="s">
        <v>164</v>
      </c>
      <c r="E280" s="195" t="s">
        <v>589</v>
      </c>
      <c r="F280" s="196" t="s">
        <v>590</v>
      </c>
      <c r="G280" s="197" t="s">
        <v>202</v>
      </c>
      <c r="H280" s="198">
        <v>421</v>
      </c>
      <c r="I280" s="199"/>
      <c r="J280" s="200">
        <f>ROUND(I280*H280,2)</f>
        <v>0</v>
      </c>
      <c r="K280" s="196" t="s">
        <v>168</v>
      </c>
      <c r="L280" s="61"/>
      <c r="M280" s="201" t="s">
        <v>24</v>
      </c>
      <c r="N280" s="202" t="s">
        <v>49</v>
      </c>
      <c r="O280" s="42"/>
      <c r="P280" s="203">
        <f>O280*H280</f>
        <v>0</v>
      </c>
      <c r="Q280" s="203">
        <v>0.40799999999999997</v>
      </c>
      <c r="R280" s="203">
        <f>Q280*H280</f>
        <v>171.768</v>
      </c>
      <c r="S280" s="203">
        <v>0</v>
      </c>
      <c r="T280" s="204">
        <f>S280*H280</f>
        <v>0</v>
      </c>
      <c r="AR280" s="23" t="s">
        <v>169</v>
      </c>
      <c r="AT280" s="23" t="s">
        <v>164</v>
      </c>
      <c r="AU280" s="23" t="s">
        <v>87</v>
      </c>
      <c r="AY280" s="23" t="s">
        <v>162</v>
      </c>
      <c r="BE280" s="205">
        <f>IF(N280="základní",J280,0)</f>
        <v>0</v>
      </c>
      <c r="BF280" s="205">
        <f>IF(N280="snížená",J280,0)</f>
        <v>0</v>
      </c>
      <c r="BG280" s="205">
        <f>IF(N280="zákl. přenesená",J280,0)</f>
        <v>0</v>
      </c>
      <c r="BH280" s="205">
        <f>IF(N280="sníž. přenesená",J280,0)</f>
        <v>0</v>
      </c>
      <c r="BI280" s="205">
        <f>IF(N280="nulová",J280,0)</f>
        <v>0</v>
      </c>
      <c r="BJ280" s="23" t="s">
        <v>25</v>
      </c>
      <c r="BK280" s="205">
        <f>ROUND(I280*H280,2)</f>
        <v>0</v>
      </c>
      <c r="BL280" s="23" t="s">
        <v>169</v>
      </c>
      <c r="BM280" s="23" t="s">
        <v>591</v>
      </c>
    </row>
    <row r="281" spans="2:65" s="11" customFormat="1" x14ac:dyDescent="0.3">
      <c r="B281" s="206"/>
      <c r="C281" s="207"/>
      <c r="D281" s="208" t="s">
        <v>171</v>
      </c>
      <c r="E281" s="209" t="s">
        <v>24</v>
      </c>
      <c r="F281" s="210" t="s">
        <v>592</v>
      </c>
      <c r="G281" s="207"/>
      <c r="H281" s="211">
        <v>421</v>
      </c>
      <c r="I281" s="212"/>
      <c r="J281" s="207"/>
      <c r="K281" s="207"/>
      <c r="L281" s="213"/>
      <c r="M281" s="214"/>
      <c r="N281" s="215"/>
      <c r="O281" s="215"/>
      <c r="P281" s="215"/>
      <c r="Q281" s="215"/>
      <c r="R281" s="215"/>
      <c r="S281" s="215"/>
      <c r="T281" s="216"/>
      <c r="AT281" s="217" t="s">
        <v>171</v>
      </c>
      <c r="AU281" s="217" t="s">
        <v>87</v>
      </c>
      <c r="AV281" s="11" t="s">
        <v>87</v>
      </c>
      <c r="AW281" s="11" t="s">
        <v>41</v>
      </c>
      <c r="AX281" s="11" t="s">
        <v>25</v>
      </c>
      <c r="AY281" s="217" t="s">
        <v>162</v>
      </c>
    </row>
    <row r="282" spans="2:65" s="1" customFormat="1" ht="57" customHeight="1" x14ac:dyDescent="0.3">
      <c r="B282" s="41"/>
      <c r="C282" s="194" t="s">
        <v>593</v>
      </c>
      <c r="D282" s="194" t="s">
        <v>164</v>
      </c>
      <c r="E282" s="195" t="s">
        <v>594</v>
      </c>
      <c r="F282" s="196" t="s">
        <v>595</v>
      </c>
      <c r="G282" s="197" t="s">
        <v>202</v>
      </c>
      <c r="H282" s="198">
        <v>490</v>
      </c>
      <c r="I282" s="199"/>
      <c r="J282" s="200">
        <f>ROUND(I282*H282,2)</f>
        <v>0</v>
      </c>
      <c r="K282" s="196" t="s">
        <v>168</v>
      </c>
      <c r="L282" s="61"/>
      <c r="M282" s="201" t="s">
        <v>24</v>
      </c>
      <c r="N282" s="202" t="s">
        <v>49</v>
      </c>
      <c r="O282" s="42"/>
      <c r="P282" s="203">
        <f>O282*H282</f>
        <v>0</v>
      </c>
      <c r="Q282" s="203">
        <v>8.4250000000000005E-2</v>
      </c>
      <c r="R282" s="203">
        <f>Q282*H282</f>
        <v>41.282500000000006</v>
      </c>
      <c r="S282" s="203">
        <v>0</v>
      </c>
      <c r="T282" s="204">
        <f>S282*H282</f>
        <v>0</v>
      </c>
      <c r="AR282" s="23" t="s">
        <v>169</v>
      </c>
      <c r="AT282" s="23" t="s">
        <v>164</v>
      </c>
      <c r="AU282" s="23" t="s">
        <v>87</v>
      </c>
      <c r="AY282" s="23" t="s">
        <v>162</v>
      </c>
      <c r="BE282" s="205">
        <f>IF(N282="základní",J282,0)</f>
        <v>0</v>
      </c>
      <c r="BF282" s="205">
        <f>IF(N282="snížená",J282,0)</f>
        <v>0</v>
      </c>
      <c r="BG282" s="205">
        <f>IF(N282="zákl. přenesená",J282,0)</f>
        <v>0</v>
      </c>
      <c r="BH282" s="205">
        <f>IF(N282="sníž. přenesená",J282,0)</f>
        <v>0</v>
      </c>
      <c r="BI282" s="205">
        <f>IF(N282="nulová",J282,0)</f>
        <v>0</v>
      </c>
      <c r="BJ282" s="23" t="s">
        <v>25</v>
      </c>
      <c r="BK282" s="205">
        <f>ROUND(I282*H282,2)</f>
        <v>0</v>
      </c>
      <c r="BL282" s="23" t="s">
        <v>169</v>
      </c>
      <c r="BM282" s="23" t="s">
        <v>596</v>
      </c>
    </row>
    <row r="283" spans="2:65" s="11" customFormat="1" x14ac:dyDescent="0.3">
      <c r="B283" s="206"/>
      <c r="C283" s="207"/>
      <c r="D283" s="208" t="s">
        <v>171</v>
      </c>
      <c r="E283" s="209" t="s">
        <v>24</v>
      </c>
      <c r="F283" s="210" t="s">
        <v>99</v>
      </c>
      <c r="G283" s="207"/>
      <c r="H283" s="211">
        <v>490</v>
      </c>
      <c r="I283" s="212"/>
      <c r="J283" s="207"/>
      <c r="K283" s="207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171</v>
      </c>
      <c r="AU283" s="217" t="s">
        <v>87</v>
      </c>
      <c r="AV283" s="11" t="s">
        <v>87</v>
      </c>
      <c r="AW283" s="11" t="s">
        <v>41</v>
      </c>
      <c r="AX283" s="11" t="s">
        <v>25</v>
      </c>
      <c r="AY283" s="217" t="s">
        <v>162</v>
      </c>
    </row>
    <row r="284" spans="2:65" s="1" customFormat="1" ht="31.5" customHeight="1" x14ac:dyDescent="0.3">
      <c r="B284" s="41"/>
      <c r="C284" s="233" t="s">
        <v>597</v>
      </c>
      <c r="D284" s="233" t="s">
        <v>347</v>
      </c>
      <c r="E284" s="234" t="s">
        <v>598</v>
      </c>
      <c r="F284" s="235" t="s">
        <v>599</v>
      </c>
      <c r="G284" s="236" t="s">
        <v>202</v>
      </c>
      <c r="H284" s="237">
        <v>490</v>
      </c>
      <c r="I284" s="238"/>
      <c r="J284" s="239">
        <f>ROUND(I284*H284,2)</f>
        <v>0</v>
      </c>
      <c r="K284" s="235" t="s">
        <v>24</v>
      </c>
      <c r="L284" s="240"/>
      <c r="M284" s="241" t="s">
        <v>24</v>
      </c>
      <c r="N284" s="242" t="s">
        <v>49</v>
      </c>
      <c r="O284" s="42"/>
      <c r="P284" s="203">
        <f>O284*H284</f>
        <v>0</v>
      </c>
      <c r="Q284" s="203">
        <v>0.13200000000000001</v>
      </c>
      <c r="R284" s="203">
        <f>Q284*H284</f>
        <v>64.680000000000007</v>
      </c>
      <c r="S284" s="203">
        <v>0</v>
      </c>
      <c r="T284" s="204">
        <f>S284*H284</f>
        <v>0</v>
      </c>
      <c r="AR284" s="23" t="s">
        <v>199</v>
      </c>
      <c r="AT284" s="23" t="s">
        <v>347</v>
      </c>
      <c r="AU284" s="23" t="s">
        <v>87</v>
      </c>
      <c r="AY284" s="23" t="s">
        <v>162</v>
      </c>
      <c r="BE284" s="205">
        <f>IF(N284="základní",J284,0)</f>
        <v>0</v>
      </c>
      <c r="BF284" s="205">
        <f>IF(N284="snížená",J284,0)</f>
        <v>0</v>
      </c>
      <c r="BG284" s="205">
        <f>IF(N284="zákl. přenesená",J284,0)</f>
        <v>0</v>
      </c>
      <c r="BH284" s="205">
        <f>IF(N284="sníž. přenesená",J284,0)</f>
        <v>0</v>
      </c>
      <c r="BI284" s="205">
        <f>IF(N284="nulová",J284,0)</f>
        <v>0</v>
      </c>
      <c r="BJ284" s="23" t="s">
        <v>25</v>
      </c>
      <c r="BK284" s="205">
        <f>ROUND(I284*H284,2)</f>
        <v>0</v>
      </c>
      <c r="BL284" s="23" t="s">
        <v>169</v>
      </c>
      <c r="BM284" s="23" t="s">
        <v>600</v>
      </c>
    </row>
    <row r="285" spans="2:65" s="10" customFormat="1" ht="29.85" customHeight="1" x14ac:dyDescent="0.35">
      <c r="B285" s="177"/>
      <c r="C285" s="178"/>
      <c r="D285" s="191" t="s">
        <v>77</v>
      </c>
      <c r="E285" s="192" t="s">
        <v>191</v>
      </c>
      <c r="F285" s="192" t="s">
        <v>601</v>
      </c>
      <c r="G285" s="178"/>
      <c r="H285" s="178"/>
      <c r="I285" s="181"/>
      <c r="J285" s="193">
        <f>BK285</f>
        <v>0</v>
      </c>
      <c r="K285" s="178"/>
      <c r="L285" s="183"/>
      <c r="M285" s="184"/>
      <c r="N285" s="185"/>
      <c r="O285" s="185"/>
      <c r="P285" s="186">
        <f>SUM(P286:P292)</f>
        <v>0</v>
      </c>
      <c r="Q285" s="185"/>
      <c r="R285" s="186">
        <f>SUM(R286:R292)</f>
        <v>0</v>
      </c>
      <c r="S285" s="185"/>
      <c r="T285" s="187">
        <f>SUM(T286:T292)</f>
        <v>0</v>
      </c>
      <c r="AR285" s="188" t="s">
        <v>25</v>
      </c>
      <c r="AT285" s="189" t="s">
        <v>77</v>
      </c>
      <c r="AU285" s="189" t="s">
        <v>25</v>
      </c>
      <c r="AY285" s="188" t="s">
        <v>162</v>
      </c>
      <c r="BK285" s="190">
        <f>SUM(BK286:BK292)</f>
        <v>0</v>
      </c>
    </row>
    <row r="286" spans="2:65" s="1" customFormat="1" ht="31.5" customHeight="1" x14ac:dyDescent="0.3">
      <c r="B286" s="41"/>
      <c r="C286" s="194" t="s">
        <v>602</v>
      </c>
      <c r="D286" s="194" t="s">
        <v>164</v>
      </c>
      <c r="E286" s="195" t="s">
        <v>603</v>
      </c>
      <c r="F286" s="196" t="s">
        <v>604</v>
      </c>
      <c r="G286" s="197" t="s">
        <v>202</v>
      </c>
      <c r="H286" s="198">
        <v>62.7</v>
      </c>
      <c r="I286" s="199"/>
      <c r="J286" s="200">
        <f>ROUND(I286*H286,2)</f>
        <v>0</v>
      </c>
      <c r="K286" s="196" t="s">
        <v>168</v>
      </c>
      <c r="L286" s="61"/>
      <c r="M286" s="201" t="s">
        <v>24</v>
      </c>
      <c r="N286" s="202" t="s">
        <v>49</v>
      </c>
      <c r="O286" s="42"/>
      <c r="P286" s="203">
        <f>O286*H286</f>
        <v>0</v>
      </c>
      <c r="Q286" s="203">
        <v>0</v>
      </c>
      <c r="R286" s="203">
        <f>Q286*H286</f>
        <v>0</v>
      </c>
      <c r="S286" s="203">
        <v>0</v>
      </c>
      <c r="T286" s="204">
        <f>S286*H286</f>
        <v>0</v>
      </c>
      <c r="AR286" s="23" t="s">
        <v>169</v>
      </c>
      <c r="AT286" s="23" t="s">
        <v>164</v>
      </c>
      <c r="AU286" s="23" t="s">
        <v>87</v>
      </c>
      <c r="AY286" s="23" t="s">
        <v>162</v>
      </c>
      <c r="BE286" s="205">
        <f>IF(N286="základní",J286,0)</f>
        <v>0</v>
      </c>
      <c r="BF286" s="205">
        <f>IF(N286="snížená",J286,0)</f>
        <v>0</v>
      </c>
      <c r="BG286" s="205">
        <f>IF(N286="zákl. přenesená",J286,0)</f>
        <v>0</v>
      </c>
      <c r="BH286" s="205">
        <f>IF(N286="sníž. přenesená",J286,0)</f>
        <v>0</v>
      </c>
      <c r="BI286" s="205">
        <f>IF(N286="nulová",J286,0)</f>
        <v>0</v>
      </c>
      <c r="BJ286" s="23" t="s">
        <v>25</v>
      </c>
      <c r="BK286" s="205">
        <f>ROUND(I286*H286,2)</f>
        <v>0</v>
      </c>
      <c r="BL286" s="23" t="s">
        <v>169</v>
      </c>
      <c r="BM286" s="23" t="s">
        <v>605</v>
      </c>
    </row>
    <row r="287" spans="2:65" s="11" customFormat="1" x14ac:dyDescent="0.3">
      <c r="B287" s="206"/>
      <c r="C287" s="207"/>
      <c r="D287" s="218" t="s">
        <v>171</v>
      </c>
      <c r="E287" s="219" t="s">
        <v>24</v>
      </c>
      <c r="F287" s="220" t="s">
        <v>606</v>
      </c>
      <c r="G287" s="207"/>
      <c r="H287" s="221">
        <v>59.5</v>
      </c>
      <c r="I287" s="212"/>
      <c r="J287" s="207"/>
      <c r="K287" s="207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171</v>
      </c>
      <c r="AU287" s="217" t="s">
        <v>87</v>
      </c>
      <c r="AV287" s="11" t="s">
        <v>87</v>
      </c>
      <c r="AW287" s="11" t="s">
        <v>41</v>
      </c>
      <c r="AX287" s="11" t="s">
        <v>78</v>
      </c>
      <c r="AY287" s="217" t="s">
        <v>162</v>
      </c>
    </row>
    <row r="288" spans="2:65" s="11" customFormat="1" x14ac:dyDescent="0.3">
      <c r="B288" s="206"/>
      <c r="C288" s="207"/>
      <c r="D288" s="218" t="s">
        <v>171</v>
      </c>
      <c r="E288" s="219" t="s">
        <v>24</v>
      </c>
      <c r="F288" s="220" t="s">
        <v>607</v>
      </c>
      <c r="G288" s="207"/>
      <c r="H288" s="221">
        <v>3.2</v>
      </c>
      <c r="I288" s="212"/>
      <c r="J288" s="207"/>
      <c r="K288" s="207"/>
      <c r="L288" s="213"/>
      <c r="M288" s="214"/>
      <c r="N288" s="215"/>
      <c r="O288" s="215"/>
      <c r="P288" s="215"/>
      <c r="Q288" s="215"/>
      <c r="R288" s="215"/>
      <c r="S288" s="215"/>
      <c r="T288" s="216"/>
      <c r="AT288" s="217" t="s">
        <v>171</v>
      </c>
      <c r="AU288" s="217" t="s">
        <v>87</v>
      </c>
      <c r="AV288" s="11" t="s">
        <v>87</v>
      </c>
      <c r="AW288" s="11" t="s">
        <v>41</v>
      </c>
      <c r="AX288" s="11" t="s">
        <v>78</v>
      </c>
      <c r="AY288" s="217" t="s">
        <v>162</v>
      </c>
    </row>
    <row r="289" spans="2:65" s="12" customFormat="1" x14ac:dyDescent="0.3">
      <c r="B289" s="222"/>
      <c r="C289" s="223"/>
      <c r="D289" s="208" t="s">
        <v>171</v>
      </c>
      <c r="E289" s="224" t="s">
        <v>24</v>
      </c>
      <c r="F289" s="225" t="s">
        <v>248</v>
      </c>
      <c r="G289" s="223"/>
      <c r="H289" s="226">
        <v>62.7</v>
      </c>
      <c r="I289" s="227"/>
      <c r="J289" s="223"/>
      <c r="K289" s="223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171</v>
      </c>
      <c r="AU289" s="232" t="s">
        <v>87</v>
      </c>
      <c r="AV289" s="12" t="s">
        <v>169</v>
      </c>
      <c r="AW289" s="12" t="s">
        <v>41</v>
      </c>
      <c r="AX289" s="12" t="s">
        <v>25</v>
      </c>
      <c r="AY289" s="232" t="s">
        <v>162</v>
      </c>
    </row>
    <row r="290" spans="2:65" s="1" customFormat="1" ht="44.25" customHeight="1" x14ac:dyDescent="0.3">
      <c r="B290" s="41"/>
      <c r="C290" s="194" t="s">
        <v>608</v>
      </c>
      <c r="D290" s="194" t="s">
        <v>164</v>
      </c>
      <c r="E290" s="195" t="s">
        <v>609</v>
      </c>
      <c r="F290" s="196" t="s">
        <v>610</v>
      </c>
      <c r="G290" s="197" t="s">
        <v>202</v>
      </c>
      <c r="H290" s="198">
        <v>38.200000000000003</v>
      </c>
      <c r="I290" s="199"/>
      <c r="J290" s="200">
        <f>ROUND(I290*H290,2)</f>
        <v>0</v>
      </c>
      <c r="K290" s="196" t="s">
        <v>168</v>
      </c>
      <c r="L290" s="61"/>
      <c r="M290" s="201" t="s">
        <v>24</v>
      </c>
      <c r="N290" s="202" t="s">
        <v>49</v>
      </c>
      <c r="O290" s="42"/>
      <c r="P290" s="203">
        <f>O290*H290</f>
        <v>0</v>
      </c>
      <c r="Q290" s="203">
        <v>0</v>
      </c>
      <c r="R290" s="203">
        <f>Q290*H290</f>
        <v>0</v>
      </c>
      <c r="S290" s="203">
        <v>0</v>
      </c>
      <c r="T290" s="204">
        <f>S290*H290</f>
        <v>0</v>
      </c>
      <c r="AR290" s="23" t="s">
        <v>169</v>
      </c>
      <c r="AT290" s="23" t="s">
        <v>164</v>
      </c>
      <c r="AU290" s="23" t="s">
        <v>87</v>
      </c>
      <c r="AY290" s="23" t="s">
        <v>162</v>
      </c>
      <c r="BE290" s="205">
        <f>IF(N290="základní",J290,0)</f>
        <v>0</v>
      </c>
      <c r="BF290" s="205">
        <f>IF(N290="snížená",J290,0)</f>
        <v>0</v>
      </c>
      <c r="BG290" s="205">
        <f>IF(N290="zákl. přenesená",J290,0)</f>
        <v>0</v>
      </c>
      <c r="BH290" s="205">
        <f>IF(N290="sníž. přenesená",J290,0)</f>
        <v>0</v>
      </c>
      <c r="BI290" s="205">
        <f>IF(N290="nulová",J290,0)</f>
        <v>0</v>
      </c>
      <c r="BJ290" s="23" t="s">
        <v>25</v>
      </c>
      <c r="BK290" s="205">
        <f>ROUND(I290*H290,2)</f>
        <v>0</v>
      </c>
      <c r="BL290" s="23" t="s">
        <v>169</v>
      </c>
      <c r="BM290" s="23" t="s">
        <v>611</v>
      </c>
    </row>
    <row r="291" spans="2:65" s="11" customFormat="1" x14ac:dyDescent="0.3">
      <c r="B291" s="206"/>
      <c r="C291" s="207"/>
      <c r="D291" s="208" t="s">
        <v>171</v>
      </c>
      <c r="E291" s="209" t="s">
        <v>24</v>
      </c>
      <c r="F291" s="210" t="s">
        <v>612</v>
      </c>
      <c r="G291" s="207"/>
      <c r="H291" s="211">
        <v>38.200000000000003</v>
      </c>
      <c r="I291" s="212"/>
      <c r="J291" s="207"/>
      <c r="K291" s="207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171</v>
      </c>
      <c r="AU291" s="217" t="s">
        <v>87</v>
      </c>
      <c r="AV291" s="11" t="s">
        <v>87</v>
      </c>
      <c r="AW291" s="11" t="s">
        <v>41</v>
      </c>
      <c r="AX291" s="11" t="s">
        <v>25</v>
      </c>
      <c r="AY291" s="217" t="s">
        <v>162</v>
      </c>
    </row>
    <row r="292" spans="2:65" s="1" customFormat="1" ht="22.5" customHeight="1" x14ac:dyDescent="0.3">
      <c r="B292" s="41"/>
      <c r="C292" s="194" t="s">
        <v>613</v>
      </c>
      <c r="D292" s="194" t="s">
        <v>164</v>
      </c>
      <c r="E292" s="195" t="s">
        <v>614</v>
      </c>
      <c r="F292" s="196" t="s">
        <v>615</v>
      </c>
      <c r="G292" s="197" t="s">
        <v>202</v>
      </c>
      <c r="H292" s="198">
        <v>62.7</v>
      </c>
      <c r="I292" s="199"/>
      <c r="J292" s="200">
        <f>ROUND(I292*H292,2)</f>
        <v>0</v>
      </c>
      <c r="K292" s="196" t="s">
        <v>24</v>
      </c>
      <c r="L292" s="61"/>
      <c r="M292" s="201" t="s">
        <v>24</v>
      </c>
      <c r="N292" s="202" t="s">
        <v>49</v>
      </c>
      <c r="O292" s="42"/>
      <c r="P292" s="203">
        <f>O292*H292</f>
        <v>0</v>
      </c>
      <c r="Q292" s="203">
        <v>0</v>
      </c>
      <c r="R292" s="203">
        <f>Q292*H292</f>
        <v>0</v>
      </c>
      <c r="S292" s="203">
        <v>0</v>
      </c>
      <c r="T292" s="204">
        <f>S292*H292</f>
        <v>0</v>
      </c>
      <c r="AR292" s="23" t="s">
        <v>169</v>
      </c>
      <c r="AT292" s="23" t="s">
        <v>164</v>
      </c>
      <c r="AU292" s="23" t="s">
        <v>87</v>
      </c>
      <c r="AY292" s="23" t="s">
        <v>162</v>
      </c>
      <c r="BE292" s="205">
        <f>IF(N292="základní",J292,0)</f>
        <v>0</v>
      </c>
      <c r="BF292" s="205">
        <f>IF(N292="snížená",J292,0)</f>
        <v>0</v>
      </c>
      <c r="BG292" s="205">
        <f>IF(N292="zákl. přenesená",J292,0)</f>
        <v>0</v>
      </c>
      <c r="BH292" s="205">
        <f>IF(N292="sníž. přenesená",J292,0)</f>
        <v>0</v>
      </c>
      <c r="BI292" s="205">
        <f>IF(N292="nulová",J292,0)</f>
        <v>0</v>
      </c>
      <c r="BJ292" s="23" t="s">
        <v>25</v>
      </c>
      <c r="BK292" s="205">
        <f>ROUND(I292*H292,2)</f>
        <v>0</v>
      </c>
      <c r="BL292" s="23" t="s">
        <v>169</v>
      </c>
      <c r="BM292" s="23" t="s">
        <v>616</v>
      </c>
    </row>
    <row r="293" spans="2:65" s="10" customFormat="1" ht="29.85" customHeight="1" x14ac:dyDescent="0.35">
      <c r="B293" s="177"/>
      <c r="C293" s="178"/>
      <c r="D293" s="191" t="s">
        <v>77</v>
      </c>
      <c r="E293" s="192" t="s">
        <v>205</v>
      </c>
      <c r="F293" s="192" t="s">
        <v>617</v>
      </c>
      <c r="G293" s="178"/>
      <c r="H293" s="178"/>
      <c r="I293" s="181"/>
      <c r="J293" s="193">
        <f>BK293</f>
        <v>0</v>
      </c>
      <c r="K293" s="178"/>
      <c r="L293" s="183"/>
      <c r="M293" s="184"/>
      <c r="N293" s="185"/>
      <c r="O293" s="185"/>
      <c r="P293" s="186">
        <f>SUM(P294:P326)</f>
        <v>0</v>
      </c>
      <c r="Q293" s="185"/>
      <c r="R293" s="186">
        <f>SUM(R294:R326)</f>
        <v>92.288790000000006</v>
      </c>
      <c r="S293" s="185"/>
      <c r="T293" s="187">
        <f>SUM(T294:T326)</f>
        <v>6.0632000000000001</v>
      </c>
      <c r="AR293" s="188" t="s">
        <v>25</v>
      </c>
      <c r="AT293" s="189" t="s">
        <v>77</v>
      </c>
      <c r="AU293" s="189" t="s">
        <v>25</v>
      </c>
      <c r="AY293" s="188" t="s">
        <v>162</v>
      </c>
      <c r="BK293" s="190">
        <f>SUM(BK294:BK326)</f>
        <v>0</v>
      </c>
    </row>
    <row r="294" spans="2:65" s="1" customFormat="1" ht="44.25" customHeight="1" x14ac:dyDescent="0.3">
      <c r="B294" s="41"/>
      <c r="C294" s="194" t="s">
        <v>618</v>
      </c>
      <c r="D294" s="194" t="s">
        <v>164</v>
      </c>
      <c r="E294" s="195" t="s">
        <v>619</v>
      </c>
      <c r="F294" s="196" t="s">
        <v>620</v>
      </c>
      <c r="G294" s="197" t="s">
        <v>227</v>
      </c>
      <c r="H294" s="198">
        <v>497</v>
      </c>
      <c r="I294" s="199"/>
      <c r="J294" s="200">
        <f>ROUND(I294*H294,2)</f>
        <v>0</v>
      </c>
      <c r="K294" s="196" t="s">
        <v>168</v>
      </c>
      <c r="L294" s="61"/>
      <c r="M294" s="201" t="s">
        <v>24</v>
      </c>
      <c r="N294" s="202" t="s">
        <v>49</v>
      </c>
      <c r="O294" s="42"/>
      <c r="P294" s="203">
        <f>O294*H294</f>
        <v>0</v>
      </c>
      <c r="Q294" s="203">
        <v>0.1295</v>
      </c>
      <c r="R294" s="203">
        <f>Q294*H294</f>
        <v>64.361500000000007</v>
      </c>
      <c r="S294" s="203">
        <v>0</v>
      </c>
      <c r="T294" s="204">
        <f>S294*H294</f>
        <v>0</v>
      </c>
      <c r="AR294" s="23" t="s">
        <v>169</v>
      </c>
      <c r="AT294" s="23" t="s">
        <v>164</v>
      </c>
      <c r="AU294" s="23" t="s">
        <v>87</v>
      </c>
      <c r="AY294" s="23" t="s">
        <v>162</v>
      </c>
      <c r="BE294" s="205">
        <f>IF(N294="základní",J294,0)</f>
        <v>0</v>
      </c>
      <c r="BF294" s="205">
        <f>IF(N294="snížená",J294,0)</f>
        <v>0</v>
      </c>
      <c r="BG294" s="205">
        <f>IF(N294="zákl. přenesená",J294,0)</f>
        <v>0</v>
      </c>
      <c r="BH294" s="205">
        <f>IF(N294="sníž. přenesená",J294,0)</f>
        <v>0</v>
      </c>
      <c r="BI294" s="205">
        <f>IF(N294="nulová",J294,0)</f>
        <v>0</v>
      </c>
      <c r="BJ294" s="23" t="s">
        <v>25</v>
      </c>
      <c r="BK294" s="205">
        <f>ROUND(I294*H294,2)</f>
        <v>0</v>
      </c>
      <c r="BL294" s="23" t="s">
        <v>169</v>
      </c>
      <c r="BM294" s="23" t="s">
        <v>621</v>
      </c>
    </row>
    <row r="295" spans="2:65" s="11" customFormat="1" x14ac:dyDescent="0.3">
      <c r="B295" s="206"/>
      <c r="C295" s="207"/>
      <c r="D295" s="218" t="s">
        <v>171</v>
      </c>
      <c r="E295" s="219" t="s">
        <v>24</v>
      </c>
      <c r="F295" s="220" t="s">
        <v>622</v>
      </c>
      <c r="G295" s="207"/>
      <c r="H295" s="221">
        <v>390</v>
      </c>
      <c r="I295" s="212"/>
      <c r="J295" s="207"/>
      <c r="K295" s="207"/>
      <c r="L295" s="213"/>
      <c r="M295" s="214"/>
      <c r="N295" s="215"/>
      <c r="O295" s="215"/>
      <c r="P295" s="215"/>
      <c r="Q295" s="215"/>
      <c r="R295" s="215"/>
      <c r="S295" s="215"/>
      <c r="T295" s="216"/>
      <c r="AT295" s="217" t="s">
        <v>171</v>
      </c>
      <c r="AU295" s="217" t="s">
        <v>87</v>
      </c>
      <c r="AV295" s="11" t="s">
        <v>87</v>
      </c>
      <c r="AW295" s="11" t="s">
        <v>41</v>
      </c>
      <c r="AX295" s="11" t="s">
        <v>78</v>
      </c>
      <c r="AY295" s="217" t="s">
        <v>162</v>
      </c>
    </row>
    <row r="296" spans="2:65" s="11" customFormat="1" x14ac:dyDescent="0.3">
      <c r="B296" s="206"/>
      <c r="C296" s="207"/>
      <c r="D296" s="218" t="s">
        <v>171</v>
      </c>
      <c r="E296" s="219" t="s">
        <v>24</v>
      </c>
      <c r="F296" s="220" t="s">
        <v>623</v>
      </c>
      <c r="G296" s="207"/>
      <c r="H296" s="221">
        <v>107</v>
      </c>
      <c r="I296" s="212"/>
      <c r="J296" s="207"/>
      <c r="K296" s="207"/>
      <c r="L296" s="213"/>
      <c r="M296" s="214"/>
      <c r="N296" s="215"/>
      <c r="O296" s="215"/>
      <c r="P296" s="215"/>
      <c r="Q296" s="215"/>
      <c r="R296" s="215"/>
      <c r="S296" s="215"/>
      <c r="T296" s="216"/>
      <c r="AT296" s="217" t="s">
        <v>171</v>
      </c>
      <c r="AU296" s="217" t="s">
        <v>87</v>
      </c>
      <c r="AV296" s="11" t="s">
        <v>87</v>
      </c>
      <c r="AW296" s="11" t="s">
        <v>41</v>
      </c>
      <c r="AX296" s="11" t="s">
        <v>78</v>
      </c>
      <c r="AY296" s="217" t="s">
        <v>162</v>
      </c>
    </row>
    <row r="297" spans="2:65" s="12" customFormat="1" x14ac:dyDescent="0.3">
      <c r="B297" s="222"/>
      <c r="C297" s="223"/>
      <c r="D297" s="208" t="s">
        <v>171</v>
      </c>
      <c r="E297" s="224" t="s">
        <v>24</v>
      </c>
      <c r="F297" s="225" t="s">
        <v>248</v>
      </c>
      <c r="G297" s="223"/>
      <c r="H297" s="226">
        <v>497</v>
      </c>
      <c r="I297" s="227"/>
      <c r="J297" s="223"/>
      <c r="K297" s="223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171</v>
      </c>
      <c r="AU297" s="232" t="s">
        <v>87</v>
      </c>
      <c r="AV297" s="12" t="s">
        <v>169</v>
      </c>
      <c r="AW297" s="12" t="s">
        <v>41</v>
      </c>
      <c r="AX297" s="12" t="s">
        <v>25</v>
      </c>
      <c r="AY297" s="232" t="s">
        <v>162</v>
      </c>
    </row>
    <row r="298" spans="2:65" s="1" customFormat="1" ht="22.5" customHeight="1" x14ac:dyDescent="0.3">
      <c r="B298" s="41"/>
      <c r="C298" s="233" t="s">
        <v>624</v>
      </c>
      <c r="D298" s="233" t="s">
        <v>347</v>
      </c>
      <c r="E298" s="234" t="s">
        <v>625</v>
      </c>
      <c r="F298" s="235" t="s">
        <v>626</v>
      </c>
      <c r="G298" s="236" t="s">
        <v>175</v>
      </c>
      <c r="H298" s="237">
        <v>1003.94</v>
      </c>
      <c r="I298" s="238"/>
      <c r="J298" s="239">
        <f>ROUND(I298*H298,2)</f>
        <v>0</v>
      </c>
      <c r="K298" s="235" t="s">
        <v>168</v>
      </c>
      <c r="L298" s="240"/>
      <c r="M298" s="241" t="s">
        <v>24</v>
      </c>
      <c r="N298" s="242" t="s">
        <v>49</v>
      </c>
      <c r="O298" s="42"/>
      <c r="P298" s="203">
        <f>O298*H298</f>
        <v>0</v>
      </c>
      <c r="Q298" s="203">
        <v>1.0999999999999999E-2</v>
      </c>
      <c r="R298" s="203">
        <f>Q298*H298</f>
        <v>11.043340000000001</v>
      </c>
      <c r="S298" s="203">
        <v>0</v>
      </c>
      <c r="T298" s="204">
        <f>S298*H298</f>
        <v>0</v>
      </c>
      <c r="AR298" s="23" t="s">
        <v>199</v>
      </c>
      <c r="AT298" s="23" t="s">
        <v>347</v>
      </c>
      <c r="AU298" s="23" t="s">
        <v>87</v>
      </c>
      <c r="AY298" s="23" t="s">
        <v>162</v>
      </c>
      <c r="BE298" s="205">
        <f>IF(N298="základní",J298,0)</f>
        <v>0</v>
      </c>
      <c r="BF298" s="205">
        <f>IF(N298="snížená",J298,0)</f>
        <v>0</v>
      </c>
      <c r="BG298" s="205">
        <f>IF(N298="zákl. přenesená",J298,0)</f>
        <v>0</v>
      </c>
      <c r="BH298" s="205">
        <f>IF(N298="sníž. přenesená",J298,0)</f>
        <v>0</v>
      </c>
      <c r="BI298" s="205">
        <f>IF(N298="nulová",J298,0)</f>
        <v>0</v>
      </c>
      <c r="BJ298" s="23" t="s">
        <v>25</v>
      </c>
      <c r="BK298" s="205">
        <f>ROUND(I298*H298,2)</f>
        <v>0</v>
      </c>
      <c r="BL298" s="23" t="s">
        <v>169</v>
      </c>
      <c r="BM298" s="23" t="s">
        <v>627</v>
      </c>
    </row>
    <row r="299" spans="2:65" s="11" customFormat="1" x14ac:dyDescent="0.3">
      <c r="B299" s="206"/>
      <c r="C299" s="207"/>
      <c r="D299" s="208" t="s">
        <v>171</v>
      </c>
      <c r="E299" s="207"/>
      <c r="F299" s="210" t="s">
        <v>628</v>
      </c>
      <c r="G299" s="207"/>
      <c r="H299" s="211">
        <v>1003.94</v>
      </c>
      <c r="I299" s="212"/>
      <c r="J299" s="207"/>
      <c r="K299" s="207"/>
      <c r="L299" s="213"/>
      <c r="M299" s="214"/>
      <c r="N299" s="215"/>
      <c r="O299" s="215"/>
      <c r="P299" s="215"/>
      <c r="Q299" s="215"/>
      <c r="R299" s="215"/>
      <c r="S299" s="215"/>
      <c r="T299" s="216"/>
      <c r="AT299" s="217" t="s">
        <v>171</v>
      </c>
      <c r="AU299" s="217" t="s">
        <v>87</v>
      </c>
      <c r="AV299" s="11" t="s">
        <v>87</v>
      </c>
      <c r="AW299" s="11" t="s">
        <v>6</v>
      </c>
      <c r="AX299" s="11" t="s">
        <v>25</v>
      </c>
      <c r="AY299" s="217" t="s">
        <v>162</v>
      </c>
    </row>
    <row r="300" spans="2:65" s="1" customFormat="1" ht="31.5" customHeight="1" x14ac:dyDescent="0.3">
      <c r="B300" s="41"/>
      <c r="C300" s="194" t="s">
        <v>629</v>
      </c>
      <c r="D300" s="194" t="s">
        <v>164</v>
      </c>
      <c r="E300" s="195" t="s">
        <v>630</v>
      </c>
      <c r="F300" s="196" t="s">
        <v>631</v>
      </c>
      <c r="G300" s="197" t="s">
        <v>167</v>
      </c>
      <c r="H300" s="198">
        <v>6</v>
      </c>
      <c r="I300" s="199"/>
      <c r="J300" s="200">
        <f>ROUND(I300*H300,2)</f>
        <v>0</v>
      </c>
      <c r="K300" s="196" t="s">
        <v>168</v>
      </c>
      <c r="L300" s="61"/>
      <c r="M300" s="201" t="s">
        <v>24</v>
      </c>
      <c r="N300" s="202" t="s">
        <v>49</v>
      </c>
      <c r="O300" s="42"/>
      <c r="P300" s="203">
        <f>O300*H300</f>
        <v>0</v>
      </c>
      <c r="Q300" s="203">
        <v>2.2563399999999998</v>
      </c>
      <c r="R300" s="203">
        <f>Q300*H300</f>
        <v>13.538039999999999</v>
      </c>
      <c r="S300" s="203">
        <v>0</v>
      </c>
      <c r="T300" s="204">
        <f>S300*H300</f>
        <v>0</v>
      </c>
      <c r="AR300" s="23" t="s">
        <v>169</v>
      </c>
      <c r="AT300" s="23" t="s">
        <v>164</v>
      </c>
      <c r="AU300" s="23" t="s">
        <v>87</v>
      </c>
      <c r="AY300" s="23" t="s">
        <v>162</v>
      </c>
      <c r="BE300" s="205">
        <f>IF(N300="základní",J300,0)</f>
        <v>0</v>
      </c>
      <c r="BF300" s="205">
        <f>IF(N300="snížená",J300,0)</f>
        <v>0</v>
      </c>
      <c r="BG300" s="205">
        <f>IF(N300="zákl. přenesená",J300,0)</f>
        <v>0</v>
      </c>
      <c r="BH300" s="205">
        <f>IF(N300="sníž. přenesená",J300,0)</f>
        <v>0</v>
      </c>
      <c r="BI300" s="205">
        <f>IF(N300="nulová",J300,0)</f>
        <v>0</v>
      </c>
      <c r="BJ300" s="23" t="s">
        <v>25</v>
      </c>
      <c r="BK300" s="205">
        <f>ROUND(I300*H300,2)</f>
        <v>0</v>
      </c>
      <c r="BL300" s="23" t="s">
        <v>169</v>
      </c>
      <c r="BM300" s="23" t="s">
        <v>632</v>
      </c>
    </row>
    <row r="301" spans="2:65" s="11" customFormat="1" ht="24" x14ac:dyDescent="0.3">
      <c r="B301" s="206"/>
      <c r="C301" s="207"/>
      <c r="D301" s="218" t="s">
        <v>171</v>
      </c>
      <c r="E301" s="219" t="s">
        <v>24</v>
      </c>
      <c r="F301" s="220" t="s">
        <v>633</v>
      </c>
      <c r="G301" s="207"/>
      <c r="H301" s="221">
        <v>1.988</v>
      </c>
      <c r="I301" s="212"/>
      <c r="J301" s="207"/>
      <c r="K301" s="207"/>
      <c r="L301" s="213"/>
      <c r="M301" s="214"/>
      <c r="N301" s="215"/>
      <c r="O301" s="215"/>
      <c r="P301" s="215"/>
      <c r="Q301" s="215"/>
      <c r="R301" s="215"/>
      <c r="S301" s="215"/>
      <c r="T301" s="216"/>
      <c r="AT301" s="217" t="s">
        <v>171</v>
      </c>
      <c r="AU301" s="217" t="s">
        <v>87</v>
      </c>
      <c r="AV301" s="11" t="s">
        <v>87</v>
      </c>
      <c r="AW301" s="11" t="s">
        <v>41</v>
      </c>
      <c r="AX301" s="11" t="s">
        <v>78</v>
      </c>
      <c r="AY301" s="217" t="s">
        <v>162</v>
      </c>
    </row>
    <row r="302" spans="2:65" s="11" customFormat="1" x14ac:dyDescent="0.3">
      <c r="B302" s="206"/>
      <c r="C302" s="207"/>
      <c r="D302" s="218" t="s">
        <v>171</v>
      </c>
      <c r="E302" s="219" t="s">
        <v>24</v>
      </c>
      <c r="F302" s="220" t="s">
        <v>634</v>
      </c>
      <c r="G302" s="207"/>
      <c r="H302" s="221">
        <v>4.0119999999999996</v>
      </c>
      <c r="I302" s="212"/>
      <c r="J302" s="207"/>
      <c r="K302" s="207"/>
      <c r="L302" s="213"/>
      <c r="M302" s="214"/>
      <c r="N302" s="215"/>
      <c r="O302" s="215"/>
      <c r="P302" s="215"/>
      <c r="Q302" s="215"/>
      <c r="R302" s="215"/>
      <c r="S302" s="215"/>
      <c r="T302" s="216"/>
      <c r="AT302" s="217" t="s">
        <v>171</v>
      </c>
      <c r="AU302" s="217" t="s">
        <v>87</v>
      </c>
      <c r="AV302" s="11" t="s">
        <v>87</v>
      </c>
      <c r="AW302" s="11" t="s">
        <v>41</v>
      </c>
      <c r="AX302" s="11" t="s">
        <v>78</v>
      </c>
      <c r="AY302" s="217" t="s">
        <v>162</v>
      </c>
    </row>
    <row r="303" spans="2:65" s="12" customFormat="1" x14ac:dyDescent="0.3">
      <c r="B303" s="222"/>
      <c r="C303" s="223"/>
      <c r="D303" s="208" t="s">
        <v>171</v>
      </c>
      <c r="E303" s="224" t="s">
        <v>24</v>
      </c>
      <c r="F303" s="225" t="s">
        <v>248</v>
      </c>
      <c r="G303" s="223"/>
      <c r="H303" s="226">
        <v>6</v>
      </c>
      <c r="I303" s="227"/>
      <c r="J303" s="223"/>
      <c r="K303" s="223"/>
      <c r="L303" s="228"/>
      <c r="M303" s="229"/>
      <c r="N303" s="230"/>
      <c r="O303" s="230"/>
      <c r="P303" s="230"/>
      <c r="Q303" s="230"/>
      <c r="R303" s="230"/>
      <c r="S303" s="230"/>
      <c r="T303" s="231"/>
      <c r="AT303" s="232" t="s">
        <v>171</v>
      </c>
      <c r="AU303" s="232" t="s">
        <v>87</v>
      </c>
      <c r="AV303" s="12" t="s">
        <v>169</v>
      </c>
      <c r="AW303" s="12" t="s">
        <v>41</v>
      </c>
      <c r="AX303" s="12" t="s">
        <v>25</v>
      </c>
      <c r="AY303" s="232" t="s">
        <v>162</v>
      </c>
    </row>
    <row r="304" spans="2:65" s="1" customFormat="1" ht="31.5" customHeight="1" x14ac:dyDescent="0.3">
      <c r="B304" s="41"/>
      <c r="C304" s="194" t="s">
        <v>635</v>
      </c>
      <c r="D304" s="194" t="s">
        <v>164</v>
      </c>
      <c r="E304" s="195" t="s">
        <v>636</v>
      </c>
      <c r="F304" s="196" t="s">
        <v>637</v>
      </c>
      <c r="G304" s="197" t="s">
        <v>202</v>
      </c>
      <c r="H304" s="198">
        <v>421</v>
      </c>
      <c r="I304" s="199"/>
      <c r="J304" s="200">
        <f>ROUND(I304*H304,2)</f>
        <v>0</v>
      </c>
      <c r="K304" s="196" t="s">
        <v>168</v>
      </c>
      <c r="L304" s="61"/>
      <c r="M304" s="201" t="s">
        <v>24</v>
      </c>
      <c r="N304" s="202" t="s">
        <v>49</v>
      </c>
      <c r="O304" s="42"/>
      <c r="P304" s="203">
        <f>O304*H304</f>
        <v>0</v>
      </c>
      <c r="Q304" s="203">
        <v>6.8999999999999997E-4</v>
      </c>
      <c r="R304" s="203">
        <f>Q304*H304</f>
        <v>0.29048999999999997</v>
      </c>
      <c r="S304" s="203">
        <v>0</v>
      </c>
      <c r="T304" s="204">
        <f>S304*H304</f>
        <v>0</v>
      </c>
      <c r="AR304" s="23" t="s">
        <v>169</v>
      </c>
      <c r="AT304" s="23" t="s">
        <v>164</v>
      </c>
      <c r="AU304" s="23" t="s">
        <v>87</v>
      </c>
      <c r="AY304" s="23" t="s">
        <v>162</v>
      </c>
      <c r="BE304" s="205">
        <f>IF(N304="základní",J304,0)</f>
        <v>0</v>
      </c>
      <c r="BF304" s="205">
        <f>IF(N304="snížená",J304,0)</f>
        <v>0</v>
      </c>
      <c r="BG304" s="205">
        <f>IF(N304="zákl. přenesená",J304,0)</f>
        <v>0</v>
      </c>
      <c r="BH304" s="205">
        <f>IF(N304="sníž. přenesená",J304,0)</f>
        <v>0</v>
      </c>
      <c r="BI304" s="205">
        <f>IF(N304="nulová",J304,0)</f>
        <v>0</v>
      </c>
      <c r="BJ304" s="23" t="s">
        <v>25</v>
      </c>
      <c r="BK304" s="205">
        <f>ROUND(I304*H304,2)</f>
        <v>0</v>
      </c>
      <c r="BL304" s="23" t="s">
        <v>169</v>
      </c>
      <c r="BM304" s="23" t="s">
        <v>638</v>
      </c>
    </row>
    <row r="305" spans="2:65" s="11" customFormat="1" x14ac:dyDescent="0.3">
      <c r="B305" s="206"/>
      <c r="C305" s="207"/>
      <c r="D305" s="208" t="s">
        <v>171</v>
      </c>
      <c r="E305" s="209" t="s">
        <v>24</v>
      </c>
      <c r="F305" s="210" t="s">
        <v>106</v>
      </c>
      <c r="G305" s="207"/>
      <c r="H305" s="211">
        <v>421</v>
      </c>
      <c r="I305" s="212"/>
      <c r="J305" s="207"/>
      <c r="K305" s="207"/>
      <c r="L305" s="213"/>
      <c r="M305" s="214"/>
      <c r="N305" s="215"/>
      <c r="O305" s="215"/>
      <c r="P305" s="215"/>
      <c r="Q305" s="215"/>
      <c r="R305" s="215"/>
      <c r="S305" s="215"/>
      <c r="T305" s="216"/>
      <c r="AT305" s="217" t="s">
        <v>171</v>
      </c>
      <c r="AU305" s="217" t="s">
        <v>87</v>
      </c>
      <c r="AV305" s="11" t="s">
        <v>87</v>
      </c>
      <c r="AW305" s="11" t="s">
        <v>41</v>
      </c>
      <c r="AX305" s="11" t="s">
        <v>25</v>
      </c>
      <c r="AY305" s="217" t="s">
        <v>162</v>
      </c>
    </row>
    <row r="306" spans="2:65" s="1" customFormat="1" ht="44.25" customHeight="1" x14ac:dyDescent="0.3">
      <c r="B306" s="41"/>
      <c r="C306" s="194" t="s">
        <v>639</v>
      </c>
      <c r="D306" s="194" t="s">
        <v>164</v>
      </c>
      <c r="E306" s="195" t="s">
        <v>640</v>
      </c>
      <c r="F306" s="196" t="s">
        <v>641</v>
      </c>
      <c r="G306" s="197" t="s">
        <v>202</v>
      </c>
      <c r="H306" s="198">
        <v>472</v>
      </c>
      <c r="I306" s="199"/>
      <c r="J306" s="200">
        <f>ROUND(I306*H306,2)</f>
        <v>0</v>
      </c>
      <c r="K306" s="196" t="s">
        <v>168</v>
      </c>
      <c r="L306" s="61"/>
      <c r="M306" s="201" t="s">
        <v>24</v>
      </c>
      <c r="N306" s="202" t="s">
        <v>49</v>
      </c>
      <c r="O306" s="42"/>
      <c r="P306" s="203">
        <f>O306*H306</f>
        <v>0</v>
      </c>
      <c r="Q306" s="203">
        <v>0</v>
      </c>
      <c r="R306" s="203">
        <f>Q306*H306</f>
        <v>0</v>
      </c>
      <c r="S306" s="203">
        <v>0</v>
      </c>
      <c r="T306" s="204">
        <f>S306*H306</f>
        <v>0</v>
      </c>
      <c r="AR306" s="23" t="s">
        <v>169</v>
      </c>
      <c r="AT306" s="23" t="s">
        <v>164</v>
      </c>
      <c r="AU306" s="23" t="s">
        <v>87</v>
      </c>
      <c r="AY306" s="23" t="s">
        <v>162</v>
      </c>
      <c r="BE306" s="205">
        <f>IF(N306="základní",J306,0)</f>
        <v>0</v>
      </c>
      <c r="BF306" s="205">
        <f>IF(N306="snížená",J306,0)</f>
        <v>0</v>
      </c>
      <c r="BG306" s="205">
        <f>IF(N306="zákl. přenesená",J306,0)</f>
        <v>0</v>
      </c>
      <c r="BH306" s="205">
        <f>IF(N306="sníž. přenesená",J306,0)</f>
        <v>0</v>
      </c>
      <c r="BI306" s="205">
        <f>IF(N306="nulová",J306,0)</f>
        <v>0</v>
      </c>
      <c r="BJ306" s="23" t="s">
        <v>25</v>
      </c>
      <c r="BK306" s="205">
        <f>ROUND(I306*H306,2)</f>
        <v>0</v>
      </c>
      <c r="BL306" s="23" t="s">
        <v>169</v>
      </c>
      <c r="BM306" s="23" t="s">
        <v>642</v>
      </c>
    </row>
    <row r="307" spans="2:65" s="11" customFormat="1" x14ac:dyDescent="0.3">
      <c r="B307" s="206"/>
      <c r="C307" s="207"/>
      <c r="D307" s="208" t="s">
        <v>171</v>
      </c>
      <c r="E307" s="209" t="s">
        <v>24</v>
      </c>
      <c r="F307" s="210" t="s">
        <v>643</v>
      </c>
      <c r="G307" s="207"/>
      <c r="H307" s="211">
        <v>472</v>
      </c>
      <c r="I307" s="212"/>
      <c r="J307" s="207"/>
      <c r="K307" s="207"/>
      <c r="L307" s="213"/>
      <c r="M307" s="214"/>
      <c r="N307" s="215"/>
      <c r="O307" s="215"/>
      <c r="P307" s="215"/>
      <c r="Q307" s="215"/>
      <c r="R307" s="215"/>
      <c r="S307" s="215"/>
      <c r="T307" s="216"/>
      <c r="AT307" s="217" t="s">
        <v>171</v>
      </c>
      <c r="AU307" s="217" t="s">
        <v>87</v>
      </c>
      <c r="AV307" s="11" t="s">
        <v>87</v>
      </c>
      <c r="AW307" s="11" t="s">
        <v>41</v>
      </c>
      <c r="AX307" s="11" t="s">
        <v>25</v>
      </c>
      <c r="AY307" s="217" t="s">
        <v>162</v>
      </c>
    </row>
    <row r="308" spans="2:65" s="1" customFormat="1" ht="22.5" customHeight="1" x14ac:dyDescent="0.3">
      <c r="B308" s="41"/>
      <c r="C308" s="194" t="s">
        <v>644</v>
      </c>
      <c r="D308" s="194" t="s">
        <v>164</v>
      </c>
      <c r="E308" s="195" t="s">
        <v>645</v>
      </c>
      <c r="F308" s="196" t="s">
        <v>646</v>
      </c>
      <c r="G308" s="197" t="s">
        <v>202</v>
      </c>
      <c r="H308" s="198">
        <v>2</v>
      </c>
      <c r="I308" s="199"/>
      <c r="J308" s="200">
        <f>ROUND(I308*H308,2)</f>
        <v>0</v>
      </c>
      <c r="K308" s="196" t="s">
        <v>24</v>
      </c>
      <c r="L308" s="61"/>
      <c r="M308" s="201" t="s">
        <v>24</v>
      </c>
      <c r="N308" s="202" t="s">
        <v>49</v>
      </c>
      <c r="O308" s="42"/>
      <c r="P308" s="203">
        <f>O308*H308</f>
        <v>0</v>
      </c>
      <c r="Q308" s="203">
        <v>0</v>
      </c>
      <c r="R308" s="203">
        <f>Q308*H308</f>
        <v>0</v>
      </c>
      <c r="S308" s="203">
        <v>1.06E-2</v>
      </c>
      <c r="T308" s="204">
        <f>S308*H308</f>
        <v>2.12E-2</v>
      </c>
      <c r="AR308" s="23" t="s">
        <v>169</v>
      </c>
      <c r="AT308" s="23" t="s">
        <v>164</v>
      </c>
      <c r="AU308" s="23" t="s">
        <v>87</v>
      </c>
      <c r="AY308" s="23" t="s">
        <v>162</v>
      </c>
      <c r="BE308" s="205">
        <f>IF(N308="základní",J308,0)</f>
        <v>0</v>
      </c>
      <c r="BF308" s="205">
        <f>IF(N308="snížená",J308,0)</f>
        <v>0</v>
      </c>
      <c r="BG308" s="205">
        <f>IF(N308="zákl. přenesená",J308,0)</f>
        <v>0</v>
      </c>
      <c r="BH308" s="205">
        <f>IF(N308="sníž. přenesená",J308,0)</f>
        <v>0</v>
      </c>
      <c r="BI308" s="205">
        <f>IF(N308="nulová",J308,0)</f>
        <v>0</v>
      </c>
      <c r="BJ308" s="23" t="s">
        <v>25</v>
      </c>
      <c r="BK308" s="205">
        <f>ROUND(I308*H308,2)</f>
        <v>0</v>
      </c>
      <c r="BL308" s="23" t="s">
        <v>169</v>
      </c>
      <c r="BM308" s="23" t="s">
        <v>647</v>
      </c>
    </row>
    <row r="309" spans="2:65" s="11" customFormat="1" x14ac:dyDescent="0.3">
      <c r="B309" s="206"/>
      <c r="C309" s="207"/>
      <c r="D309" s="208" t="s">
        <v>171</v>
      </c>
      <c r="E309" s="209" t="s">
        <v>24</v>
      </c>
      <c r="F309" s="210" t="s">
        <v>648</v>
      </c>
      <c r="G309" s="207"/>
      <c r="H309" s="211">
        <v>2</v>
      </c>
      <c r="I309" s="212"/>
      <c r="J309" s="207"/>
      <c r="K309" s="207"/>
      <c r="L309" s="213"/>
      <c r="M309" s="214"/>
      <c r="N309" s="215"/>
      <c r="O309" s="215"/>
      <c r="P309" s="215"/>
      <c r="Q309" s="215"/>
      <c r="R309" s="215"/>
      <c r="S309" s="215"/>
      <c r="T309" s="216"/>
      <c r="AT309" s="217" t="s">
        <v>171</v>
      </c>
      <c r="AU309" s="217" t="s">
        <v>87</v>
      </c>
      <c r="AV309" s="11" t="s">
        <v>87</v>
      </c>
      <c r="AW309" s="11" t="s">
        <v>41</v>
      </c>
      <c r="AX309" s="11" t="s">
        <v>25</v>
      </c>
      <c r="AY309" s="217" t="s">
        <v>162</v>
      </c>
    </row>
    <row r="310" spans="2:65" s="1" customFormat="1" ht="22.5" customHeight="1" x14ac:dyDescent="0.3">
      <c r="B310" s="41"/>
      <c r="C310" s="194" t="s">
        <v>649</v>
      </c>
      <c r="D310" s="194" t="s">
        <v>164</v>
      </c>
      <c r="E310" s="195" t="s">
        <v>650</v>
      </c>
      <c r="F310" s="196" t="s">
        <v>651</v>
      </c>
      <c r="G310" s="197" t="s">
        <v>175</v>
      </c>
      <c r="H310" s="198">
        <v>2</v>
      </c>
      <c r="I310" s="199"/>
      <c r="J310" s="200">
        <f>ROUND(I310*H310,2)</f>
        <v>0</v>
      </c>
      <c r="K310" s="196" t="s">
        <v>24</v>
      </c>
      <c r="L310" s="61"/>
      <c r="M310" s="201" t="s">
        <v>24</v>
      </c>
      <c r="N310" s="202" t="s">
        <v>49</v>
      </c>
      <c r="O310" s="42"/>
      <c r="P310" s="203">
        <f>O310*H310</f>
        <v>0</v>
      </c>
      <c r="Q310" s="203">
        <v>0</v>
      </c>
      <c r="R310" s="203">
        <f>Q310*H310</f>
        <v>0</v>
      </c>
      <c r="S310" s="203">
        <v>0</v>
      </c>
      <c r="T310" s="204">
        <f>S310*H310</f>
        <v>0</v>
      </c>
      <c r="AR310" s="23" t="s">
        <v>169</v>
      </c>
      <c r="AT310" s="23" t="s">
        <v>164</v>
      </c>
      <c r="AU310" s="23" t="s">
        <v>87</v>
      </c>
      <c r="AY310" s="23" t="s">
        <v>162</v>
      </c>
      <c r="BE310" s="205">
        <f>IF(N310="základní",J310,0)</f>
        <v>0</v>
      </c>
      <c r="BF310" s="205">
        <f>IF(N310="snížená",J310,0)</f>
        <v>0</v>
      </c>
      <c r="BG310" s="205">
        <f>IF(N310="zákl. přenesená",J310,0)</f>
        <v>0</v>
      </c>
      <c r="BH310" s="205">
        <f>IF(N310="sníž. přenesená",J310,0)</f>
        <v>0</v>
      </c>
      <c r="BI310" s="205">
        <f>IF(N310="nulová",J310,0)</f>
        <v>0</v>
      </c>
      <c r="BJ310" s="23" t="s">
        <v>25</v>
      </c>
      <c r="BK310" s="205">
        <f>ROUND(I310*H310,2)</f>
        <v>0</v>
      </c>
      <c r="BL310" s="23" t="s">
        <v>169</v>
      </c>
      <c r="BM310" s="23" t="s">
        <v>652</v>
      </c>
    </row>
    <row r="311" spans="2:65" s="13" customFormat="1" ht="24" x14ac:dyDescent="0.3">
      <c r="B311" s="246"/>
      <c r="C311" s="247"/>
      <c r="D311" s="218" t="s">
        <v>171</v>
      </c>
      <c r="E311" s="248" t="s">
        <v>24</v>
      </c>
      <c r="F311" s="249" t="s">
        <v>653</v>
      </c>
      <c r="G311" s="247"/>
      <c r="H311" s="250" t="s">
        <v>24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AT311" s="256" t="s">
        <v>171</v>
      </c>
      <c r="AU311" s="256" t="s">
        <v>87</v>
      </c>
      <c r="AV311" s="13" t="s">
        <v>25</v>
      </c>
      <c r="AW311" s="13" t="s">
        <v>41</v>
      </c>
      <c r="AX311" s="13" t="s">
        <v>78</v>
      </c>
      <c r="AY311" s="256" t="s">
        <v>162</v>
      </c>
    </row>
    <row r="312" spans="2:65" s="13" customFormat="1" ht="24" x14ac:dyDescent="0.3">
      <c r="B312" s="246"/>
      <c r="C312" s="247"/>
      <c r="D312" s="218" t="s">
        <v>171</v>
      </c>
      <c r="E312" s="248" t="s">
        <v>24</v>
      </c>
      <c r="F312" s="249" t="s">
        <v>654</v>
      </c>
      <c r="G312" s="247"/>
      <c r="H312" s="250" t="s">
        <v>24</v>
      </c>
      <c r="I312" s="251"/>
      <c r="J312" s="247"/>
      <c r="K312" s="247"/>
      <c r="L312" s="252"/>
      <c r="M312" s="253"/>
      <c r="N312" s="254"/>
      <c r="O312" s="254"/>
      <c r="P312" s="254"/>
      <c r="Q312" s="254"/>
      <c r="R312" s="254"/>
      <c r="S312" s="254"/>
      <c r="T312" s="255"/>
      <c r="AT312" s="256" t="s">
        <v>171</v>
      </c>
      <c r="AU312" s="256" t="s">
        <v>87</v>
      </c>
      <c r="AV312" s="13" t="s">
        <v>25</v>
      </c>
      <c r="AW312" s="13" t="s">
        <v>41</v>
      </c>
      <c r="AX312" s="13" t="s">
        <v>78</v>
      </c>
      <c r="AY312" s="256" t="s">
        <v>162</v>
      </c>
    </row>
    <row r="313" spans="2:65" s="13" customFormat="1" x14ac:dyDescent="0.3">
      <c r="B313" s="246"/>
      <c r="C313" s="247"/>
      <c r="D313" s="218" t="s">
        <v>171</v>
      </c>
      <c r="E313" s="248" t="s">
        <v>24</v>
      </c>
      <c r="F313" s="249" t="s">
        <v>655</v>
      </c>
      <c r="G313" s="247"/>
      <c r="H313" s="250" t="s">
        <v>24</v>
      </c>
      <c r="I313" s="251"/>
      <c r="J313" s="247"/>
      <c r="K313" s="247"/>
      <c r="L313" s="252"/>
      <c r="M313" s="253"/>
      <c r="N313" s="254"/>
      <c r="O313" s="254"/>
      <c r="P313" s="254"/>
      <c r="Q313" s="254"/>
      <c r="R313" s="254"/>
      <c r="S313" s="254"/>
      <c r="T313" s="255"/>
      <c r="AT313" s="256" t="s">
        <v>171</v>
      </c>
      <c r="AU313" s="256" t="s">
        <v>87</v>
      </c>
      <c r="AV313" s="13" t="s">
        <v>25</v>
      </c>
      <c r="AW313" s="13" t="s">
        <v>41</v>
      </c>
      <c r="AX313" s="13" t="s">
        <v>78</v>
      </c>
      <c r="AY313" s="256" t="s">
        <v>162</v>
      </c>
    </row>
    <row r="314" spans="2:65" s="13" customFormat="1" ht="24" x14ac:dyDescent="0.3">
      <c r="B314" s="246"/>
      <c r="C314" s="247"/>
      <c r="D314" s="218" t="s">
        <v>171</v>
      </c>
      <c r="E314" s="248" t="s">
        <v>24</v>
      </c>
      <c r="F314" s="249" t="s">
        <v>656</v>
      </c>
      <c r="G314" s="247"/>
      <c r="H314" s="250" t="s">
        <v>24</v>
      </c>
      <c r="I314" s="251"/>
      <c r="J314" s="247"/>
      <c r="K314" s="247"/>
      <c r="L314" s="252"/>
      <c r="M314" s="253"/>
      <c r="N314" s="254"/>
      <c r="O314" s="254"/>
      <c r="P314" s="254"/>
      <c r="Q314" s="254"/>
      <c r="R314" s="254"/>
      <c r="S314" s="254"/>
      <c r="T314" s="255"/>
      <c r="AT314" s="256" t="s">
        <v>171</v>
      </c>
      <c r="AU314" s="256" t="s">
        <v>87</v>
      </c>
      <c r="AV314" s="13" t="s">
        <v>25</v>
      </c>
      <c r="AW314" s="13" t="s">
        <v>41</v>
      </c>
      <c r="AX314" s="13" t="s">
        <v>78</v>
      </c>
      <c r="AY314" s="256" t="s">
        <v>162</v>
      </c>
    </row>
    <row r="315" spans="2:65" s="11" customFormat="1" x14ac:dyDescent="0.3">
      <c r="B315" s="206"/>
      <c r="C315" s="207"/>
      <c r="D315" s="208" t="s">
        <v>171</v>
      </c>
      <c r="E315" s="209" t="s">
        <v>24</v>
      </c>
      <c r="F315" s="210" t="s">
        <v>657</v>
      </c>
      <c r="G315" s="207"/>
      <c r="H315" s="211">
        <v>2</v>
      </c>
      <c r="I315" s="212"/>
      <c r="J315" s="207"/>
      <c r="K315" s="207"/>
      <c r="L315" s="213"/>
      <c r="M315" s="214"/>
      <c r="N315" s="215"/>
      <c r="O315" s="215"/>
      <c r="P315" s="215"/>
      <c r="Q315" s="215"/>
      <c r="R315" s="215"/>
      <c r="S315" s="215"/>
      <c r="T315" s="216"/>
      <c r="AT315" s="217" t="s">
        <v>171</v>
      </c>
      <c r="AU315" s="217" t="s">
        <v>87</v>
      </c>
      <c r="AV315" s="11" t="s">
        <v>87</v>
      </c>
      <c r="AW315" s="11" t="s">
        <v>41</v>
      </c>
      <c r="AX315" s="11" t="s">
        <v>25</v>
      </c>
      <c r="AY315" s="217" t="s">
        <v>162</v>
      </c>
    </row>
    <row r="316" spans="2:65" s="1" customFormat="1" ht="44.25" customHeight="1" x14ac:dyDescent="0.3">
      <c r="B316" s="41"/>
      <c r="C316" s="194" t="s">
        <v>658</v>
      </c>
      <c r="D316" s="194" t="s">
        <v>164</v>
      </c>
      <c r="E316" s="195" t="s">
        <v>659</v>
      </c>
      <c r="F316" s="196" t="s">
        <v>660</v>
      </c>
      <c r="G316" s="197" t="s">
        <v>175</v>
      </c>
      <c r="H316" s="198">
        <v>2</v>
      </c>
      <c r="I316" s="199"/>
      <c r="J316" s="200">
        <f>ROUND(I316*H316,2)</f>
        <v>0</v>
      </c>
      <c r="K316" s="196" t="s">
        <v>24</v>
      </c>
      <c r="L316" s="61"/>
      <c r="M316" s="201" t="s">
        <v>24</v>
      </c>
      <c r="N316" s="202" t="s">
        <v>49</v>
      </c>
      <c r="O316" s="42"/>
      <c r="P316" s="203">
        <f>O316*H316</f>
        <v>0</v>
      </c>
      <c r="Q316" s="203">
        <v>1.5</v>
      </c>
      <c r="R316" s="203">
        <f>Q316*H316</f>
        <v>3</v>
      </c>
      <c r="S316" s="203">
        <v>0</v>
      </c>
      <c r="T316" s="204">
        <f>S316*H316</f>
        <v>0</v>
      </c>
      <c r="AR316" s="23" t="s">
        <v>169</v>
      </c>
      <c r="AT316" s="23" t="s">
        <v>164</v>
      </c>
      <c r="AU316" s="23" t="s">
        <v>87</v>
      </c>
      <c r="AY316" s="23" t="s">
        <v>162</v>
      </c>
      <c r="BE316" s="205">
        <f>IF(N316="základní",J316,0)</f>
        <v>0</v>
      </c>
      <c r="BF316" s="205">
        <f>IF(N316="snížená",J316,0)</f>
        <v>0</v>
      </c>
      <c r="BG316" s="205">
        <f>IF(N316="zákl. přenesená",J316,0)</f>
        <v>0</v>
      </c>
      <c r="BH316" s="205">
        <f>IF(N316="sníž. přenesená",J316,0)</f>
        <v>0</v>
      </c>
      <c r="BI316" s="205">
        <f>IF(N316="nulová",J316,0)</f>
        <v>0</v>
      </c>
      <c r="BJ316" s="23" t="s">
        <v>25</v>
      </c>
      <c r="BK316" s="205">
        <f>ROUND(I316*H316,2)</f>
        <v>0</v>
      </c>
      <c r="BL316" s="23" t="s">
        <v>169</v>
      </c>
      <c r="BM316" s="23" t="s">
        <v>661</v>
      </c>
    </row>
    <row r="317" spans="2:65" s="11" customFormat="1" x14ac:dyDescent="0.3">
      <c r="B317" s="206"/>
      <c r="C317" s="207"/>
      <c r="D317" s="208" t="s">
        <v>171</v>
      </c>
      <c r="E317" s="209" t="s">
        <v>24</v>
      </c>
      <c r="F317" s="210" t="s">
        <v>662</v>
      </c>
      <c r="G317" s="207"/>
      <c r="H317" s="211">
        <v>2</v>
      </c>
      <c r="I317" s="212"/>
      <c r="J317" s="207"/>
      <c r="K317" s="207"/>
      <c r="L317" s="213"/>
      <c r="M317" s="214"/>
      <c r="N317" s="215"/>
      <c r="O317" s="215"/>
      <c r="P317" s="215"/>
      <c r="Q317" s="215"/>
      <c r="R317" s="215"/>
      <c r="S317" s="215"/>
      <c r="T317" s="216"/>
      <c r="AT317" s="217" t="s">
        <v>171</v>
      </c>
      <c r="AU317" s="217" t="s">
        <v>87</v>
      </c>
      <c r="AV317" s="11" t="s">
        <v>87</v>
      </c>
      <c r="AW317" s="11" t="s">
        <v>41</v>
      </c>
      <c r="AX317" s="11" t="s">
        <v>25</v>
      </c>
      <c r="AY317" s="217" t="s">
        <v>162</v>
      </c>
    </row>
    <row r="318" spans="2:65" s="1" customFormat="1" ht="31.5" customHeight="1" x14ac:dyDescent="0.3">
      <c r="B318" s="41"/>
      <c r="C318" s="194" t="s">
        <v>663</v>
      </c>
      <c r="D318" s="194" t="s">
        <v>164</v>
      </c>
      <c r="E318" s="195" t="s">
        <v>664</v>
      </c>
      <c r="F318" s="196" t="s">
        <v>665</v>
      </c>
      <c r="G318" s="197" t="s">
        <v>175</v>
      </c>
      <c r="H318" s="198">
        <v>2</v>
      </c>
      <c r="I318" s="199"/>
      <c r="J318" s="200">
        <f>ROUND(I318*H318,2)</f>
        <v>0</v>
      </c>
      <c r="K318" s="196" t="s">
        <v>168</v>
      </c>
      <c r="L318" s="61"/>
      <c r="M318" s="201" t="s">
        <v>24</v>
      </c>
      <c r="N318" s="202" t="s">
        <v>49</v>
      </c>
      <c r="O318" s="42"/>
      <c r="P318" s="203">
        <f>O318*H318</f>
        <v>0</v>
      </c>
      <c r="Q318" s="203">
        <v>2.7709999999999999E-2</v>
      </c>
      <c r="R318" s="203">
        <f>Q318*H318</f>
        <v>5.5419999999999997E-2</v>
      </c>
      <c r="S318" s="203">
        <v>0</v>
      </c>
      <c r="T318" s="204">
        <f>S318*H318</f>
        <v>0</v>
      </c>
      <c r="AR318" s="23" t="s">
        <v>169</v>
      </c>
      <c r="AT318" s="23" t="s">
        <v>164</v>
      </c>
      <c r="AU318" s="23" t="s">
        <v>87</v>
      </c>
      <c r="AY318" s="23" t="s">
        <v>162</v>
      </c>
      <c r="BE318" s="205">
        <f>IF(N318="základní",J318,0)</f>
        <v>0</v>
      </c>
      <c r="BF318" s="205">
        <f>IF(N318="snížená",J318,0)</f>
        <v>0</v>
      </c>
      <c r="BG318" s="205">
        <f>IF(N318="zákl. přenesená",J318,0)</f>
        <v>0</v>
      </c>
      <c r="BH318" s="205">
        <f>IF(N318="sníž. přenesená",J318,0)</f>
        <v>0</v>
      </c>
      <c r="BI318" s="205">
        <f>IF(N318="nulová",J318,0)</f>
        <v>0</v>
      </c>
      <c r="BJ318" s="23" t="s">
        <v>25</v>
      </c>
      <c r="BK318" s="205">
        <f>ROUND(I318*H318,2)</f>
        <v>0</v>
      </c>
      <c r="BL318" s="23" t="s">
        <v>169</v>
      </c>
      <c r="BM318" s="23" t="s">
        <v>666</v>
      </c>
    </row>
    <row r="319" spans="2:65" s="11" customFormat="1" x14ac:dyDescent="0.3">
      <c r="B319" s="206"/>
      <c r="C319" s="207"/>
      <c r="D319" s="208" t="s">
        <v>171</v>
      </c>
      <c r="E319" s="209" t="s">
        <v>24</v>
      </c>
      <c r="F319" s="210" t="s">
        <v>667</v>
      </c>
      <c r="G319" s="207"/>
      <c r="H319" s="211">
        <v>2</v>
      </c>
      <c r="I319" s="212"/>
      <c r="J319" s="207"/>
      <c r="K319" s="207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171</v>
      </c>
      <c r="AU319" s="217" t="s">
        <v>87</v>
      </c>
      <c r="AV319" s="11" t="s">
        <v>87</v>
      </c>
      <c r="AW319" s="11" t="s">
        <v>41</v>
      </c>
      <c r="AX319" s="11" t="s">
        <v>25</v>
      </c>
      <c r="AY319" s="217" t="s">
        <v>162</v>
      </c>
    </row>
    <row r="320" spans="2:65" s="1" customFormat="1" ht="22.5" customHeight="1" x14ac:dyDescent="0.3">
      <c r="B320" s="41"/>
      <c r="C320" s="233" t="s">
        <v>668</v>
      </c>
      <c r="D320" s="233" t="s">
        <v>347</v>
      </c>
      <c r="E320" s="234" t="s">
        <v>669</v>
      </c>
      <c r="F320" s="235" t="s">
        <v>670</v>
      </c>
      <c r="G320" s="236" t="s">
        <v>409</v>
      </c>
      <c r="H320" s="237">
        <v>2</v>
      </c>
      <c r="I320" s="238"/>
      <c r="J320" s="239">
        <f>ROUND(I320*H320,2)</f>
        <v>0</v>
      </c>
      <c r="K320" s="235" t="s">
        <v>24</v>
      </c>
      <c r="L320" s="240"/>
      <c r="M320" s="241" t="s">
        <v>24</v>
      </c>
      <c r="N320" s="242" t="s">
        <v>49</v>
      </c>
      <c r="O320" s="42"/>
      <c r="P320" s="203">
        <f>O320*H320</f>
        <v>0</v>
      </c>
      <c r="Q320" s="203">
        <v>0</v>
      </c>
      <c r="R320" s="203">
        <f>Q320*H320</f>
        <v>0</v>
      </c>
      <c r="S320" s="203">
        <v>0</v>
      </c>
      <c r="T320" s="204">
        <f>S320*H320</f>
        <v>0</v>
      </c>
      <c r="AR320" s="23" t="s">
        <v>313</v>
      </c>
      <c r="AT320" s="23" t="s">
        <v>347</v>
      </c>
      <c r="AU320" s="23" t="s">
        <v>87</v>
      </c>
      <c r="AY320" s="23" t="s">
        <v>162</v>
      </c>
      <c r="BE320" s="205">
        <f>IF(N320="základní",J320,0)</f>
        <v>0</v>
      </c>
      <c r="BF320" s="205">
        <f>IF(N320="snížená",J320,0)</f>
        <v>0</v>
      </c>
      <c r="BG320" s="205">
        <f>IF(N320="zákl. přenesená",J320,0)</f>
        <v>0</v>
      </c>
      <c r="BH320" s="205">
        <f>IF(N320="sníž. přenesená",J320,0)</f>
        <v>0</v>
      </c>
      <c r="BI320" s="205">
        <f>IF(N320="nulová",J320,0)</f>
        <v>0</v>
      </c>
      <c r="BJ320" s="23" t="s">
        <v>25</v>
      </c>
      <c r="BK320" s="205">
        <f>ROUND(I320*H320,2)</f>
        <v>0</v>
      </c>
      <c r="BL320" s="23" t="s">
        <v>238</v>
      </c>
      <c r="BM320" s="23" t="s">
        <v>671</v>
      </c>
    </row>
    <row r="321" spans="2:65" s="1" customFormat="1" ht="22.5" customHeight="1" x14ac:dyDescent="0.3">
      <c r="B321" s="41"/>
      <c r="C321" s="194" t="s">
        <v>672</v>
      </c>
      <c r="D321" s="194" t="s">
        <v>164</v>
      </c>
      <c r="E321" s="195" t="s">
        <v>673</v>
      </c>
      <c r="F321" s="196" t="s">
        <v>674</v>
      </c>
      <c r="G321" s="197" t="s">
        <v>227</v>
      </c>
      <c r="H321" s="198">
        <v>42</v>
      </c>
      <c r="I321" s="199"/>
      <c r="J321" s="200">
        <f>ROUND(I321*H321,2)</f>
        <v>0</v>
      </c>
      <c r="K321" s="196" t="s">
        <v>168</v>
      </c>
      <c r="L321" s="61"/>
      <c r="M321" s="201" t="s">
        <v>24</v>
      </c>
      <c r="N321" s="202" t="s">
        <v>49</v>
      </c>
      <c r="O321" s="42"/>
      <c r="P321" s="203">
        <f>O321*H321</f>
        <v>0</v>
      </c>
      <c r="Q321" s="203">
        <v>0</v>
      </c>
      <c r="R321" s="203">
        <f>Q321*H321</f>
        <v>0</v>
      </c>
      <c r="S321" s="203">
        <v>7.0000000000000007E-2</v>
      </c>
      <c r="T321" s="204">
        <f>S321*H321</f>
        <v>2.9400000000000004</v>
      </c>
      <c r="AR321" s="23" t="s">
        <v>169</v>
      </c>
      <c r="AT321" s="23" t="s">
        <v>164</v>
      </c>
      <c r="AU321" s="23" t="s">
        <v>87</v>
      </c>
      <c r="AY321" s="23" t="s">
        <v>162</v>
      </c>
      <c r="BE321" s="205">
        <f>IF(N321="základní",J321,0)</f>
        <v>0</v>
      </c>
      <c r="BF321" s="205">
        <f>IF(N321="snížená",J321,0)</f>
        <v>0</v>
      </c>
      <c r="BG321" s="205">
        <f>IF(N321="zákl. přenesená",J321,0)</f>
        <v>0</v>
      </c>
      <c r="BH321" s="205">
        <f>IF(N321="sníž. přenesená",J321,0)</f>
        <v>0</v>
      </c>
      <c r="BI321" s="205">
        <f>IF(N321="nulová",J321,0)</f>
        <v>0</v>
      </c>
      <c r="BJ321" s="23" t="s">
        <v>25</v>
      </c>
      <c r="BK321" s="205">
        <f>ROUND(I321*H321,2)</f>
        <v>0</v>
      </c>
      <c r="BL321" s="23" t="s">
        <v>169</v>
      </c>
      <c r="BM321" s="23" t="s">
        <v>675</v>
      </c>
    </row>
    <row r="322" spans="2:65" s="11" customFormat="1" x14ac:dyDescent="0.3">
      <c r="B322" s="206"/>
      <c r="C322" s="207"/>
      <c r="D322" s="208" t="s">
        <v>171</v>
      </c>
      <c r="E322" s="209" t="s">
        <v>24</v>
      </c>
      <c r="F322" s="210" t="s">
        <v>676</v>
      </c>
      <c r="G322" s="207"/>
      <c r="H322" s="211">
        <v>42</v>
      </c>
      <c r="I322" s="212"/>
      <c r="J322" s="207"/>
      <c r="K322" s="207"/>
      <c r="L322" s="213"/>
      <c r="M322" s="214"/>
      <c r="N322" s="215"/>
      <c r="O322" s="215"/>
      <c r="P322" s="215"/>
      <c r="Q322" s="215"/>
      <c r="R322" s="215"/>
      <c r="S322" s="215"/>
      <c r="T322" s="216"/>
      <c r="AT322" s="217" t="s">
        <v>171</v>
      </c>
      <c r="AU322" s="217" t="s">
        <v>87</v>
      </c>
      <c r="AV322" s="11" t="s">
        <v>87</v>
      </c>
      <c r="AW322" s="11" t="s">
        <v>41</v>
      </c>
      <c r="AX322" s="11" t="s">
        <v>25</v>
      </c>
      <c r="AY322" s="217" t="s">
        <v>162</v>
      </c>
    </row>
    <row r="323" spans="2:65" s="1" customFormat="1" ht="22.5" customHeight="1" x14ac:dyDescent="0.3">
      <c r="B323" s="41"/>
      <c r="C323" s="194" t="s">
        <v>677</v>
      </c>
      <c r="D323" s="194" t="s">
        <v>164</v>
      </c>
      <c r="E323" s="195" t="s">
        <v>678</v>
      </c>
      <c r="F323" s="196" t="s">
        <v>679</v>
      </c>
      <c r="G323" s="197" t="s">
        <v>175</v>
      </c>
      <c r="H323" s="198">
        <v>1</v>
      </c>
      <c r="I323" s="199"/>
      <c r="J323" s="200">
        <f>ROUND(I323*H323,2)</f>
        <v>0</v>
      </c>
      <c r="K323" s="196" t="s">
        <v>168</v>
      </c>
      <c r="L323" s="61"/>
      <c r="M323" s="201" t="s">
        <v>24</v>
      </c>
      <c r="N323" s="202" t="s">
        <v>49</v>
      </c>
      <c r="O323" s="42"/>
      <c r="P323" s="203">
        <f>O323*H323</f>
        <v>0</v>
      </c>
      <c r="Q323" s="203">
        <v>0</v>
      </c>
      <c r="R323" s="203">
        <f>Q323*H323</f>
        <v>0</v>
      </c>
      <c r="S323" s="203">
        <v>0.48199999999999998</v>
      </c>
      <c r="T323" s="204">
        <f>S323*H323</f>
        <v>0.48199999999999998</v>
      </c>
      <c r="AR323" s="23" t="s">
        <v>169</v>
      </c>
      <c r="AT323" s="23" t="s">
        <v>164</v>
      </c>
      <c r="AU323" s="23" t="s">
        <v>87</v>
      </c>
      <c r="AY323" s="23" t="s">
        <v>162</v>
      </c>
      <c r="BE323" s="205">
        <f>IF(N323="základní",J323,0)</f>
        <v>0</v>
      </c>
      <c r="BF323" s="205">
        <f>IF(N323="snížená",J323,0)</f>
        <v>0</v>
      </c>
      <c r="BG323" s="205">
        <f>IF(N323="zákl. přenesená",J323,0)</f>
        <v>0</v>
      </c>
      <c r="BH323" s="205">
        <f>IF(N323="sníž. přenesená",J323,0)</f>
        <v>0</v>
      </c>
      <c r="BI323" s="205">
        <f>IF(N323="nulová",J323,0)</f>
        <v>0</v>
      </c>
      <c r="BJ323" s="23" t="s">
        <v>25</v>
      </c>
      <c r="BK323" s="205">
        <f>ROUND(I323*H323,2)</f>
        <v>0</v>
      </c>
      <c r="BL323" s="23" t="s">
        <v>169</v>
      </c>
      <c r="BM323" s="23" t="s">
        <v>680</v>
      </c>
    </row>
    <row r="324" spans="2:65" s="11" customFormat="1" x14ac:dyDescent="0.3">
      <c r="B324" s="206"/>
      <c r="C324" s="207"/>
      <c r="D324" s="208" t="s">
        <v>171</v>
      </c>
      <c r="E324" s="209" t="s">
        <v>24</v>
      </c>
      <c r="F324" s="210" t="s">
        <v>177</v>
      </c>
      <c r="G324" s="207"/>
      <c r="H324" s="211">
        <v>1</v>
      </c>
      <c r="I324" s="212"/>
      <c r="J324" s="207"/>
      <c r="K324" s="207"/>
      <c r="L324" s="213"/>
      <c r="M324" s="214"/>
      <c r="N324" s="215"/>
      <c r="O324" s="215"/>
      <c r="P324" s="215"/>
      <c r="Q324" s="215"/>
      <c r="R324" s="215"/>
      <c r="S324" s="215"/>
      <c r="T324" s="216"/>
      <c r="AT324" s="217" t="s">
        <v>171</v>
      </c>
      <c r="AU324" s="217" t="s">
        <v>87</v>
      </c>
      <c r="AV324" s="11" t="s">
        <v>87</v>
      </c>
      <c r="AW324" s="11" t="s">
        <v>41</v>
      </c>
      <c r="AX324" s="11" t="s">
        <v>25</v>
      </c>
      <c r="AY324" s="217" t="s">
        <v>162</v>
      </c>
    </row>
    <row r="325" spans="2:65" s="1" customFormat="1" ht="22.5" customHeight="1" x14ac:dyDescent="0.3">
      <c r="B325" s="41"/>
      <c r="C325" s="194" t="s">
        <v>681</v>
      </c>
      <c r="D325" s="194" t="s">
        <v>164</v>
      </c>
      <c r="E325" s="195" t="s">
        <v>682</v>
      </c>
      <c r="F325" s="196" t="s">
        <v>683</v>
      </c>
      <c r="G325" s="197" t="s">
        <v>175</v>
      </c>
      <c r="H325" s="198">
        <v>2</v>
      </c>
      <c r="I325" s="199"/>
      <c r="J325" s="200">
        <f>ROUND(I325*H325,2)</f>
        <v>0</v>
      </c>
      <c r="K325" s="196" t="s">
        <v>24</v>
      </c>
      <c r="L325" s="61"/>
      <c r="M325" s="201" t="s">
        <v>24</v>
      </c>
      <c r="N325" s="202" t="s">
        <v>49</v>
      </c>
      <c r="O325" s="42"/>
      <c r="P325" s="203">
        <f>O325*H325</f>
        <v>0</v>
      </c>
      <c r="Q325" s="203">
        <v>0</v>
      </c>
      <c r="R325" s="203">
        <f>Q325*H325</f>
        <v>0</v>
      </c>
      <c r="S325" s="203">
        <v>1.31</v>
      </c>
      <c r="T325" s="204">
        <f>S325*H325</f>
        <v>2.62</v>
      </c>
      <c r="AR325" s="23" t="s">
        <v>169</v>
      </c>
      <c r="AT325" s="23" t="s">
        <v>164</v>
      </c>
      <c r="AU325" s="23" t="s">
        <v>87</v>
      </c>
      <c r="AY325" s="23" t="s">
        <v>162</v>
      </c>
      <c r="BE325" s="205">
        <f>IF(N325="základní",J325,0)</f>
        <v>0</v>
      </c>
      <c r="BF325" s="205">
        <f>IF(N325="snížená",J325,0)</f>
        <v>0</v>
      </c>
      <c r="BG325" s="205">
        <f>IF(N325="zákl. přenesená",J325,0)</f>
        <v>0</v>
      </c>
      <c r="BH325" s="205">
        <f>IF(N325="sníž. přenesená",J325,0)</f>
        <v>0</v>
      </c>
      <c r="BI325" s="205">
        <f>IF(N325="nulová",J325,0)</f>
        <v>0</v>
      </c>
      <c r="BJ325" s="23" t="s">
        <v>25</v>
      </c>
      <c r="BK325" s="205">
        <f>ROUND(I325*H325,2)</f>
        <v>0</v>
      </c>
      <c r="BL325" s="23" t="s">
        <v>169</v>
      </c>
      <c r="BM325" s="23" t="s">
        <v>684</v>
      </c>
    </row>
    <row r="326" spans="2:65" s="11" customFormat="1" x14ac:dyDescent="0.3">
      <c r="B326" s="206"/>
      <c r="C326" s="207"/>
      <c r="D326" s="218" t="s">
        <v>171</v>
      </c>
      <c r="E326" s="219" t="s">
        <v>24</v>
      </c>
      <c r="F326" s="220" t="s">
        <v>186</v>
      </c>
      <c r="G326" s="207"/>
      <c r="H326" s="221">
        <v>2</v>
      </c>
      <c r="I326" s="212"/>
      <c r="J326" s="207"/>
      <c r="K326" s="207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171</v>
      </c>
      <c r="AU326" s="217" t="s">
        <v>87</v>
      </c>
      <c r="AV326" s="11" t="s">
        <v>87</v>
      </c>
      <c r="AW326" s="11" t="s">
        <v>41</v>
      </c>
      <c r="AX326" s="11" t="s">
        <v>25</v>
      </c>
      <c r="AY326" s="217" t="s">
        <v>162</v>
      </c>
    </row>
    <row r="327" spans="2:65" s="10" customFormat="1" ht="29.85" customHeight="1" x14ac:dyDescent="0.35">
      <c r="B327" s="177"/>
      <c r="C327" s="178"/>
      <c r="D327" s="191" t="s">
        <v>77</v>
      </c>
      <c r="E327" s="192" t="s">
        <v>685</v>
      </c>
      <c r="F327" s="192" t="s">
        <v>686</v>
      </c>
      <c r="G327" s="178"/>
      <c r="H327" s="178"/>
      <c r="I327" s="181"/>
      <c r="J327" s="193">
        <f>BK327</f>
        <v>0</v>
      </c>
      <c r="K327" s="178"/>
      <c r="L327" s="183"/>
      <c r="M327" s="184"/>
      <c r="N327" s="185"/>
      <c r="O327" s="185"/>
      <c r="P327" s="186">
        <f>SUM(P328:P355)</f>
        <v>0</v>
      </c>
      <c r="Q327" s="185"/>
      <c r="R327" s="186">
        <f>SUM(R328:R355)</f>
        <v>0</v>
      </c>
      <c r="S327" s="185"/>
      <c r="T327" s="187">
        <f>SUM(T328:T355)</f>
        <v>0</v>
      </c>
      <c r="AR327" s="188" t="s">
        <v>25</v>
      </c>
      <c r="AT327" s="189" t="s">
        <v>77</v>
      </c>
      <c r="AU327" s="189" t="s">
        <v>25</v>
      </c>
      <c r="AY327" s="188" t="s">
        <v>162</v>
      </c>
      <c r="BK327" s="190">
        <f>SUM(BK328:BK355)</f>
        <v>0</v>
      </c>
    </row>
    <row r="328" spans="2:65" s="1" customFormat="1" ht="31.5" customHeight="1" x14ac:dyDescent="0.3">
      <c r="B328" s="41"/>
      <c r="C328" s="194" t="s">
        <v>687</v>
      </c>
      <c r="D328" s="194" t="s">
        <v>164</v>
      </c>
      <c r="E328" s="195" t="s">
        <v>688</v>
      </c>
      <c r="F328" s="196" t="s">
        <v>689</v>
      </c>
      <c r="G328" s="197" t="s">
        <v>322</v>
      </c>
      <c r="H328" s="198">
        <v>191.62</v>
      </c>
      <c r="I328" s="199"/>
      <c r="J328" s="200">
        <f>ROUND(I328*H328,2)</f>
        <v>0</v>
      </c>
      <c r="K328" s="196" t="s">
        <v>168</v>
      </c>
      <c r="L328" s="61"/>
      <c r="M328" s="201" t="s">
        <v>24</v>
      </c>
      <c r="N328" s="202" t="s">
        <v>49</v>
      </c>
      <c r="O328" s="42"/>
      <c r="P328" s="203">
        <f>O328*H328</f>
        <v>0</v>
      </c>
      <c r="Q328" s="203">
        <v>0</v>
      </c>
      <c r="R328" s="203">
        <f>Q328*H328</f>
        <v>0</v>
      </c>
      <c r="S328" s="203">
        <v>0</v>
      </c>
      <c r="T328" s="204">
        <f>S328*H328</f>
        <v>0</v>
      </c>
      <c r="AR328" s="23" t="s">
        <v>169</v>
      </c>
      <c r="AT328" s="23" t="s">
        <v>164</v>
      </c>
      <c r="AU328" s="23" t="s">
        <v>87</v>
      </c>
      <c r="AY328" s="23" t="s">
        <v>162</v>
      </c>
      <c r="BE328" s="205">
        <f>IF(N328="základní",J328,0)</f>
        <v>0</v>
      </c>
      <c r="BF328" s="205">
        <f>IF(N328="snížená",J328,0)</f>
        <v>0</v>
      </c>
      <c r="BG328" s="205">
        <f>IF(N328="zákl. přenesená",J328,0)</f>
        <v>0</v>
      </c>
      <c r="BH328" s="205">
        <f>IF(N328="sníž. přenesená",J328,0)</f>
        <v>0</v>
      </c>
      <c r="BI328" s="205">
        <f>IF(N328="nulová",J328,0)</f>
        <v>0</v>
      </c>
      <c r="BJ328" s="23" t="s">
        <v>25</v>
      </c>
      <c r="BK328" s="205">
        <f>ROUND(I328*H328,2)</f>
        <v>0</v>
      </c>
      <c r="BL328" s="23" t="s">
        <v>169</v>
      </c>
      <c r="BM328" s="23" t="s">
        <v>690</v>
      </c>
    </row>
    <row r="329" spans="2:65" s="11" customFormat="1" x14ac:dyDescent="0.3">
      <c r="B329" s="206"/>
      <c r="C329" s="207"/>
      <c r="D329" s="218" t="s">
        <v>171</v>
      </c>
      <c r="E329" s="219" t="s">
        <v>24</v>
      </c>
      <c r="F329" s="220" t="s">
        <v>691</v>
      </c>
      <c r="G329" s="207"/>
      <c r="H329" s="221">
        <v>188.8</v>
      </c>
      <c r="I329" s="212"/>
      <c r="J329" s="207"/>
      <c r="K329" s="207"/>
      <c r="L329" s="213"/>
      <c r="M329" s="214"/>
      <c r="N329" s="215"/>
      <c r="O329" s="215"/>
      <c r="P329" s="215"/>
      <c r="Q329" s="215"/>
      <c r="R329" s="215"/>
      <c r="S329" s="215"/>
      <c r="T329" s="216"/>
      <c r="AT329" s="217" t="s">
        <v>171</v>
      </c>
      <c r="AU329" s="217" t="s">
        <v>87</v>
      </c>
      <c r="AV329" s="11" t="s">
        <v>87</v>
      </c>
      <c r="AW329" s="11" t="s">
        <v>41</v>
      </c>
      <c r="AX329" s="11" t="s">
        <v>78</v>
      </c>
      <c r="AY329" s="217" t="s">
        <v>162</v>
      </c>
    </row>
    <row r="330" spans="2:65" s="11" customFormat="1" x14ac:dyDescent="0.3">
      <c r="B330" s="206"/>
      <c r="C330" s="207"/>
      <c r="D330" s="218" t="s">
        <v>171</v>
      </c>
      <c r="E330" s="219" t="s">
        <v>24</v>
      </c>
      <c r="F330" s="220" t="s">
        <v>692</v>
      </c>
      <c r="G330" s="207"/>
      <c r="H330" s="221">
        <v>2.82</v>
      </c>
      <c r="I330" s="212"/>
      <c r="J330" s="207"/>
      <c r="K330" s="207"/>
      <c r="L330" s="213"/>
      <c r="M330" s="214"/>
      <c r="N330" s="215"/>
      <c r="O330" s="215"/>
      <c r="P330" s="215"/>
      <c r="Q330" s="215"/>
      <c r="R330" s="215"/>
      <c r="S330" s="215"/>
      <c r="T330" s="216"/>
      <c r="AT330" s="217" t="s">
        <v>171</v>
      </c>
      <c r="AU330" s="217" t="s">
        <v>87</v>
      </c>
      <c r="AV330" s="11" t="s">
        <v>87</v>
      </c>
      <c r="AW330" s="11" t="s">
        <v>41</v>
      </c>
      <c r="AX330" s="11" t="s">
        <v>78</v>
      </c>
      <c r="AY330" s="217" t="s">
        <v>162</v>
      </c>
    </row>
    <row r="331" spans="2:65" s="12" customFormat="1" x14ac:dyDescent="0.3">
      <c r="B331" s="222"/>
      <c r="C331" s="223"/>
      <c r="D331" s="208" t="s">
        <v>171</v>
      </c>
      <c r="E331" s="224" t="s">
        <v>109</v>
      </c>
      <c r="F331" s="225" t="s">
        <v>248</v>
      </c>
      <c r="G331" s="223"/>
      <c r="H331" s="226">
        <v>191.62</v>
      </c>
      <c r="I331" s="227"/>
      <c r="J331" s="223"/>
      <c r="K331" s="223"/>
      <c r="L331" s="228"/>
      <c r="M331" s="229"/>
      <c r="N331" s="230"/>
      <c r="O331" s="230"/>
      <c r="P331" s="230"/>
      <c r="Q331" s="230"/>
      <c r="R331" s="230"/>
      <c r="S331" s="230"/>
      <c r="T331" s="231"/>
      <c r="AT331" s="232" t="s">
        <v>171</v>
      </c>
      <c r="AU331" s="232" t="s">
        <v>87</v>
      </c>
      <c r="AV331" s="12" t="s">
        <v>169</v>
      </c>
      <c r="AW331" s="12" t="s">
        <v>41</v>
      </c>
      <c r="AX331" s="12" t="s">
        <v>25</v>
      </c>
      <c r="AY331" s="232" t="s">
        <v>162</v>
      </c>
    </row>
    <row r="332" spans="2:65" s="1" customFormat="1" ht="31.5" customHeight="1" x14ac:dyDescent="0.3">
      <c r="B332" s="41"/>
      <c r="C332" s="194" t="s">
        <v>693</v>
      </c>
      <c r="D332" s="194" t="s">
        <v>164</v>
      </c>
      <c r="E332" s="195" t="s">
        <v>694</v>
      </c>
      <c r="F332" s="196" t="s">
        <v>695</v>
      </c>
      <c r="G332" s="197" t="s">
        <v>322</v>
      </c>
      <c r="H332" s="198">
        <v>1724.58</v>
      </c>
      <c r="I332" s="199"/>
      <c r="J332" s="200">
        <f>ROUND(I332*H332,2)</f>
        <v>0</v>
      </c>
      <c r="K332" s="196" t="s">
        <v>168</v>
      </c>
      <c r="L332" s="61"/>
      <c r="M332" s="201" t="s">
        <v>24</v>
      </c>
      <c r="N332" s="202" t="s">
        <v>49</v>
      </c>
      <c r="O332" s="42"/>
      <c r="P332" s="203">
        <f>O332*H332</f>
        <v>0</v>
      </c>
      <c r="Q332" s="203">
        <v>0</v>
      </c>
      <c r="R332" s="203">
        <f>Q332*H332</f>
        <v>0</v>
      </c>
      <c r="S332" s="203">
        <v>0</v>
      </c>
      <c r="T332" s="204">
        <f>S332*H332</f>
        <v>0</v>
      </c>
      <c r="AR332" s="23" t="s">
        <v>169</v>
      </c>
      <c r="AT332" s="23" t="s">
        <v>164</v>
      </c>
      <c r="AU332" s="23" t="s">
        <v>87</v>
      </c>
      <c r="AY332" s="23" t="s">
        <v>162</v>
      </c>
      <c r="BE332" s="205">
        <f>IF(N332="základní",J332,0)</f>
        <v>0</v>
      </c>
      <c r="BF332" s="205">
        <f>IF(N332="snížená",J332,0)</f>
        <v>0</v>
      </c>
      <c r="BG332" s="205">
        <f>IF(N332="zákl. přenesená",J332,0)</f>
        <v>0</v>
      </c>
      <c r="BH332" s="205">
        <f>IF(N332="sníž. přenesená",J332,0)</f>
        <v>0</v>
      </c>
      <c r="BI332" s="205">
        <f>IF(N332="nulová",J332,0)</f>
        <v>0</v>
      </c>
      <c r="BJ332" s="23" t="s">
        <v>25</v>
      </c>
      <c r="BK332" s="205">
        <f>ROUND(I332*H332,2)</f>
        <v>0</v>
      </c>
      <c r="BL332" s="23" t="s">
        <v>169</v>
      </c>
      <c r="BM332" s="23" t="s">
        <v>696</v>
      </c>
    </row>
    <row r="333" spans="2:65" s="11" customFormat="1" x14ac:dyDescent="0.3">
      <c r="B333" s="206"/>
      <c r="C333" s="207"/>
      <c r="D333" s="208" t="s">
        <v>171</v>
      </c>
      <c r="E333" s="209" t="s">
        <v>24</v>
      </c>
      <c r="F333" s="210" t="s">
        <v>697</v>
      </c>
      <c r="G333" s="207"/>
      <c r="H333" s="211">
        <v>1724.58</v>
      </c>
      <c r="I333" s="212"/>
      <c r="J333" s="207"/>
      <c r="K333" s="207"/>
      <c r="L333" s="213"/>
      <c r="M333" s="214"/>
      <c r="N333" s="215"/>
      <c r="O333" s="215"/>
      <c r="P333" s="215"/>
      <c r="Q333" s="215"/>
      <c r="R333" s="215"/>
      <c r="S333" s="215"/>
      <c r="T333" s="216"/>
      <c r="AT333" s="217" t="s">
        <v>171</v>
      </c>
      <c r="AU333" s="217" t="s">
        <v>87</v>
      </c>
      <c r="AV333" s="11" t="s">
        <v>87</v>
      </c>
      <c r="AW333" s="11" t="s">
        <v>41</v>
      </c>
      <c r="AX333" s="11" t="s">
        <v>25</v>
      </c>
      <c r="AY333" s="217" t="s">
        <v>162</v>
      </c>
    </row>
    <row r="334" spans="2:65" s="1" customFormat="1" ht="31.5" customHeight="1" x14ac:dyDescent="0.3">
      <c r="B334" s="41"/>
      <c r="C334" s="194" t="s">
        <v>698</v>
      </c>
      <c r="D334" s="194" t="s">
        <v>164</v>
      </c>
      <c r="E334" s="195" t="s">
        <v>699</v>
      </c>
      <c r="F334" s="196" t="s">
        <v>700</v>
      </c>
      <c r="G334" s="197" t="s">
        <v>322</v>
      </c>
      <c r="H334" s="198">
        <v>174.77099999999999</v>
      </c>
      <c r="I334" s="199"/>
      <c r="J334" s="200">
        <f>ROUND(I334*H334,2)</f>
        <v>0</v>
      </c>
      <c r="K334" s="196" t="s">
        <v>168</v>
      </c>
      <c r="L334" s="61"/>
      <c r="M334" s="201" t="s">
        <v>24</v>
      </c>
      <c r="N334" s="202" t="s">
        <v>49</v>
      </c>
      <c r="O334" s="42"/>
      <c r="P334" s="203">
        <f>O334*H334</f>
        <v>0</v>
      </c>
      <c r="Q334" s="203">
        <v>0</v>
      </c>
      <c r="R334" s="203">
        <f>Q334*H334</f>
        <v>0</v>
      </c>
      <c r="S334" s="203">
        <v>0</v>
      </c>
      <c r="T334" s="204">
        <f>S334*H334</f>
        <v>0</v>
      </c>
      <c r="AR334" s="23" t="s">
        <v>169</v>
      </c>
      <c r="AT334" s="23" t="s">
        <v>164</v>
      </c>
      <c r="AU334" s="23" t="s">
        <v>87</v>
      </c>
      <c r="AY334" s="23" t="s">
        <v>162</v>
      </c>
      <c r="BE334" s="205">
        <f>IF(N334="základní",J334,0)</f>
        <v>0</v>
      </c>
      <c r="BF334" s="205">
        <f>IF(N334="snížená",J334,0)</f>
        <v>0</v>
      </c>
      <c r="BG334" s="205">
        <f>IF(N334="zákl. přenesená",J334,0)</f>
        <v>0</v>
      </c>
      <c r="BH334" s="205">
        <f>IF(N334="sníž. přenesená",J334,0)</f>
        <v>0</v>
      </c>
      <c r="BI334" s="205">
        <f>IF(N334="nulová",J334,0)</f>
        <v>0</v>
      </c>
      <c r="BJ334" s="23" t="s">
        <v>25</v>
      </c>
      <c r="BK334" s="205">
        <f>ROUND(I334*H334,2)</f>
        <v>0</v>
      </c>
      <c r="BL334" s="23" t="s">
        <v>169</v>
      </c>
      <c r="BM334" s="23" t="s">
        <v>701</v>
      </c>
    </row>
    <row r="335" spans="2:65" s="11" customFormat="1" x14ac:dyDescent="0.3">
      <c r="B335" s="206"/>
      <c r="C335" s="207"/>
      <c r="D335" s="218" t="s">
        <v>171</v>
      </c>
      <c r="E335" s="219" t="s">
        <v>24</v>
      </c>
      <c r="F335" s="220" t="s">
        <v>702</v>
      </c>
      <c r="G335" s="207"/>
      <c r="H335" s="221">
        <v>93.5</v>
      </c>
      <c r="I335" s="212"/>
      <c r="J335" s="207"/>
      <c r="K335" s="207"/>
      <c r="L335" s="213"/>
      <c r="M335" s="214"/>
      <c r="N335" s="215"/>
      <c r="O335" s="215"/>
      <c r="P335" s="215"/>
      <c r="Q335" s="215"/>
      <c r="R335" s="215"/>
      <c r="S335" s="215"/>
      <c r="T335" s="216"/>
      <c r="AT335" s="217" t="s">
        <v>171</v>
      </c>
      <c r="AU335" s="217" t="s">
        <v>87</v>
      </c>
      <c r="AV335" s="11" t="s">
        <v>87</v>
      </c>
      <c r="AW335" s="11" t="s">
        <v>41</v>
      </c>
      <c r="AX335" s="11" t="s">
        <v>78</v>
      </c>
      <c r="AY335" s="217" t="s">
        <v>162</v>
      </c>
    </row>
    <row r="336" spans="2:65" s="11" customFormat="1" x14ac:dyDescent="0.3">
      <c r="B336" s="206"/>
      <c r="C336" s="207"/>
      <c r="D336" s="218" t="s">
        <v>171</v>
      </c>
      <c r="E336" s="219" t="s">
        <v>24</v>
      </c>
      <c r="F336" s="220" t="s">
        <v>703</v>
      </c>
      <c r="G336" s="207"/>
      <c r="H336" s="221">
        <v>78.31</v>
      </c>
      <c r="I336" s="212"/>
      <c r="J336" s="207"/>
      <c r="K336" s="207"/>
      <c r="L336" s="213"/>
      <c r="M336" s="214"/>
      <c r="N336" s="215"/>
      <c r="O336" s="215"/>
      <c r="P336" s="215"/>
      <c r="Q336" s="215"/>
      <c r="R336" s="215"/>
      <c r="S336" s="215"/>
      <c r="T336" s="216"/>
      <c r="AT336" s="217" t="s">
        <v>171</v>
      </c>
      <c r="AU336" s="217" t="s">
        <v>87</v>
      </c>
      <c r="AV336" s="11" t="s">
        <v>87</v>
      </c>
      <c r="AW336" s="11" t="s">
        <v>41</v>
      </c>
      <c r="AX336" s="11" t="s">
        <v>78</v>
      </c>
      <c r="AY336" s="217" t="s">
        <v>162</v>
      </c>
    </row>
    <row r="337" spans="2:65" s="11" customFormat="1" x14ac:dyDescent="0.3">
      <c r="B337" s="206"/>
      <c r="C337" s="207"/>
      <c r="D337" s="218" t="s">
        <v>171</v>
      </c>
      <c r="E337" s="219" t="s">
        <v>24</v>
      </c>
      <c r="F337" s="220" t="s">
        <v>704</v>
      </c>
      <c r="G337" s="207"/>
      <c r="H337" s="221">
        <v>2.94</v>
      </c>
      <c r="I337" s="212"/>
      <c r="J337" s="207"/>
      <c r="K337" s="207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171</v>
      </c>
      <c r="AU337" s="217" t="s">
        <v>87</v>
      </c>
      <c r="AV337" s="11" t="s">
        <v>87</v>
      </c>
      <c r="AW337" s="11" t="s">
        <v>41</v>
      </c>
      <c r="AX337" s="11" t="s">
        <v>78</v>
      </c>
      <c r="AY337" s="217" t="s">
        <v>162</v>
      </c>
    </row>
    <row r="338" spans="2:65" s="11" customFormat="1" x14ac:dyDescent="0.3">
      <c r="B338" s="206"/>
      <c r="C338" s="207"/>
      <c r="D338" s="218" t="s">
        <v>171</v>
      </c>
      <c r="E338" s="219" t="s">
        <v>24</v>
      </c>
      <c r="F338" s="220" t="s">
        <v>705</v>
      </c>
      <c r="G338" s="207"/>
      <c r="H338" s="221">
        <v>2.1000000000000001E-2</v>
      </c>
      <c r="I338" s="212"/>
      <c r="J338" s="207"/>
      <c r="K338" s="207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171</v>
      </c>
      <c r="AU338" s="217" t="s">
        <v>87</v>
      </c>
      <c r="AV338" s="11" t="s">
        <v>87</v>
      </c>
      <c r="AW338" s="11" t="s">
        <v>41</v>
      </c>
      <c r="AX338" s="11" t="s">
        <v>78</v>
      </c>
      <c r="AY338" s="217" t="s">
        <v>162</v>
      </c>
    </row>
    <row r="339" spans="2:65" s="12" customFormat="1" x14ac:dyDescent="0.3">
      <c r="B339" s="222"/>
      <c r="C339" s="223"/>
      <c r="D339" s="208" t="s">
        <v>171</v>
      </c>
      <c r="E339" s="224" t="s">
        <v>97</v>
      </c>
      <c r="F339" s="225" t="s">
        <v>248</v>
      </c>
      <c r="G339" s="223"/>
      <c r="H339" s="226">
        <v>174.77099999999999</v>
      </c>
      <c r="I339" s="227"/>
      <c r="J339" s="223"/>
      <c r="K339" s="223"/>
      <c r="L339" s="228"/>
      <c r="M339" s="229"/>
      <c r="N339" s="230"/>
      <c r="O339" s="230"/>
      <c r="P339" s="230"/>
      <c r="Q339" s="230"/>
      <c r="R339" s="230"/>
      <c r="S339" s="230"/>
      <c r="T339" s="231"/>
      <c r="AT339" s="232" t="s">
        <v>171</v>
      </c>
      <c r="AU339" s="232" t="s">
        <v>87</v>
      </c>
      <c r="AV339" s="12" t="s">
        <v>169</v>
      </c>
      <c r="AW339" s="12" t="s">
        <v>41</v>
      </c>
      <c r="AX339" s="12" t="s">
        <v>25</v>
      </c>
      <c r="AY339" s="232" t="s">
        <v>162</v>
      </c>
    </row>
    <row r="340" spans="2:65" s="1" customFormat="1" ht="31.5" customHeight="1" x14ac:dyDescent="0.3">
      <c r="B340" s="41"/>
      <c r="C340" s="194" t="s">
        <v>706</v>
      </c>
      <c r="D340" s="194" t="s">
        <v>164</v>
      </c>
      <c r="E340" s="195" t="s">
        <v>707</v>
      </c>
      <c r="F340" s="196" t="s">
        <v>695</v>
      </c>
      <c r="G340" s="197" t="s">
        <v>322</v>
      </c>
      <c r="H340" s="198">
        <v>1572.9390000000001</v>
      </c>
      <c r="I340" s="199"/>
      <c r="J340" s="200">
        <f>ROUND(I340*H340,2)</f>
        <v>0</v>
      </c>
      <c r="K340" s="196" t="s">
        <v>168</v>
      </c>
      <c r="L340" s="61"/>
      <c r="M340" s="201" t="s">
        <v>24</v>
      </c>
      <c r="N340" s="202" t="s">
        <v>49</v>
      </c>
      <c r="O340" s="42"/>
      <c r="P340" s="203">
        <f>O340*H340</f>
        <v>0</v>
      </c>
      <c r="Q340" s="203">
        <v>0</v>
      </c>
      <c r="R340" s="203">
        <f>Q340*H340</f>
        <v>0</v>
      </c>
      <c r="S340" s="203">
        <v>0</v>
      </c>
      <c r="T340" s="204">
        <f>S340*H340</f>
        <v>0</v>
      </c>
      <c r="AR340" s="23" t="s">
        <v>169</v>
      </c>
      <c r="AT340" s="23" t="s">
        <v>164</v>
      </c>
      <c r="AU340" s="23" t="s">
        <v>87</v>
      </c>
      <c r="AY340" s="23" t="s">
        <v>162</v>
      </c>
      <c r="BE340" s="205">
        <f>IF(N340="základní",J340,0)</f>
        <v>0</v>
      </c>
      <c r="BF340" s="205">
        <f>IF(N340="snížená",J340,0)</f>
        <v>0</v>
      </c>
      <c r="BG340" s="205">
        <f>IF(N340="zákl. přenesená",J340,0)</f>
        <v>0</v>
      </c>
      <c r="BH340" s="205">
        <f>IF(N340="sníž. přenesená",J340,0)</f>
        <v>0</v>
      </c>
      <c r="BI340" s="205">
        <f>IF(N340="nulová",J340,0)</f>
        <v>0</v>
      </c>
      <c r="BJ340" s="23" t="s">
        <v>25</v>
      </c>
      <c r="BK340" s="205">
        <f>ROUND(I340*H340,2)</f>
        <v>0</v>
      </c>
      <c r="BL340" s="23" t="s">
        <v>169</v>
      </c>
      <c r="BM340" s="23" t="s">
        <v>708</v>
      </c>
    </row>
    <row r="341" spans="2:65" s="11" customFormat="1" x14ac:dyDescent="0.3">
      <c r="B341" s="206"/>
      <c r="C341" s="207"/>
      <c r="D341" s="208" t="s">
        <v>171</v>
      </c>
      <c r="E341" s="209" t="s">
        <v>24</v>
      </c>
      <c r="F341" s="210" t="s">
        <v>709</v>
      </c>
      <c r="G341" s="207"/>
      <c r="H341" s="211">
        <v>1572.9390000000001</v>
      </c>
      <c r="I341" s="212"/>
      <c r="J341" s="207"/>
      <c r="K341" s="207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171</v>
      </c>
      <c r="AU341" s="217" t="s">
        <v>87</v>
      </c>
      <c r="AV341" s="11" t="s">
        <v>87</v>
      </c>
      <c r="AW341" s="11" t="s">
        <v>41</v>
      </c>
      <c r="AX341" s="11" t="s">
        <v>25</v>
      </c>
      <c r="AY341" s="217" t="s">
        <v>162</v>
      </c>
    </row>
    <row r="342" spans="2:65" s="1" customFormat="1" ht="31.5" customHeight="1" x14ac:dyDescent="0.3">
      <c r="B342" s="41"/>
      <c r="C342" s="194" t="s">
        <v>710</v>
      </c>
      <c r="D342" s="194" t="s">
        <v>164</v>
      </c>
      <c r="E342" s="195" t="s">
        <v>711</v>
      </c>
      <c r="F342" s="196" t="s">
        <v>712</v>
      </c>
      <c r="G342" s="197" t="s">
        <v>322</v>
      </c>
      <c r="H342" s="198">
        <v>125.822</v>
      </c>
      <c r="I342" s="199"/>
      <c r="J342" s="200">
        <f>ROUND(I342*H342,2)</f>
        <v>0</v>
      </c>
      <c r="K342" s="196" t="s">
        <v>168</v>
      </c>
      <c r="L342" s="61"/>
      <c r="M342" s="201" t="s">
        <v>24</v>
      </c>
      <c r="N342" s="202" t="s">
        <v>49</v>
      </c>
      <c r="O342" s="42"/>
      <c r="P342" s="203">
        <f>O342*H342</f>
        <v>0</v>
      </c>
      <c r="Q342" s="203">
        <v>0</v>
      </c>
      <c r="R342" s="203">
        <f>Q342*H342</f>
        <v>0</v>
      </c>
      <c r="S342" s="203">
        <v>0</v>
      </c>
      <c r="T342" s="204">
        <f>S342*H342</f>
        <v>0</v>
      </c>
      <c r="AR342" s="23" t="s">
        <v>169</v>
      </c>
      <c r="AT342" s="23" t="s">
        <v>164</v>
      </c>
      <c r="AU342" s="23" t="s">
        <v>87</v>
      </c>
      <c r="AY342" s="23" t="s">
        <v>162</v>
      </c>
      <c r="BE342" s="205">
        <f>IF(N342="základní",J342,0)</f>
        <v>0</v>
      </c>
      <c r="BF342" s="205">
        <f>IF(N342="snížená",J342,0)</f>
        <v>0</v>
      </c>
      <c r="BG342" s="205">
        <f>IF(N342="zákl. přenesená",J342,0)</f>
        <v>0</v>
      </c>
      <c r="BH342" s="205">
        <f>IF(N342="sníž. přenesená",J342,0)</f>
        <v>0</v>
      </c>
      <c r="BI342" s="205">
        <f>IF(N342="nulová",J342,0)</f>
        <v>0</v>
      </c>
      <c r="BJ342" s="23" t="s">
        <v>25</v>
      </c>
      <c r="BK342" s="205">
        <f>ROUND(I342*H342,2)</f>
        <v>0</v>
      </c>
      <c r="BL342" s="23" t="s">
        <v>169</v>
      </c>
      <c r="BM342" s="23" t="s">
        <v>713</v>
      </c>
    </row>
    <row r="343" spans="2:65" s="11" customFormat="1" x14ac:dyDescent="0.3">
      <c r="B343" s="206"/>
      <c r="C343" s="207"/>
      <c r="D343" s="218" t="s">
        <v>171</v>
      </c>
      <c r="E343" s="219" t="s">
        <v>24</v>
      </c>
      <c r="F343" s="220" t="s">
        <v>714</v>
      </c>
      <c r="G343" s="207"/>
      <c r="H343" s="221">
        <v>122.72</v>
      </c>
      <c r="I343" s="212"/>
      <c r="J343" s="207"/>
      <c r="K343" s="207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171</v>
      </c>
      <c r="AU343" s="217" t="s">
        <v>87</v>
      </c>
      <c r="AV343" s="11" t="s">
        <v>87</v>
      </c>
      <c r="AW343" s="11" t="s">
        <v>41</v>
      </c>
      <c r="AX343" s="11" t="s">
        <v>78</v>
      </c>
      <c r="AY343" s="217" t="s">
        <v>162</v>
      </c>
    </row>
    <row r="344" spans="2:65" s="11" customFormat="1" x14ac:dyDescent="0.3">
      <c r="B344" s="206"/>
      <c r="C344" s="207"/>
      <c r="D344" s="218" t="s">
        <v>171</v>
      </c>
      <c r="E344" s="219" t="s">
        <v>24</v>
      </c>
      <c r="F344" s="220" t="s">
        <v>715</v>
      </c>
      <c r="G344" s="207"/>
      <c r="H344" s="221">
        <v>3.1019999999999999</v>
      </c>
      <c r="I344" s="212"/>
      <c r="J344" s="207"/>
      <c r="K344" s="207"/>
      <c r="L344" s="213"/>
      <c r="M344" s="214"/>
      <c r="N344" s="215"/>
      <c r="O344" s="215"/>
      <c r="P344" s="215"/>
      <c r="Q344" s="215"/>
      <c r="R344" s="215"/>
      <c r="S344" s="215"/>
      <c r="T344" s="216"/>
      <c r="AT344" s="217" t="s">
        <v>171</v>
      </c>
      <c r="AU344" s="217" t="s">
        <v>87</v>
      </c>
      <c r="AV344" s="11" t="s">
        <v>87</v>
      </c>
      <c r="AW344" s="11" t="s">
        <v>41</v>
      </c>
      <c r="AX344" s="11" t="s">
        <v>78</v>
      </c>
      <c r="AY344" s="217" t="s">
        <v>162</v>
      </c>
    </row>
    <row r="345" spans="2:65" s="12" customFormat="1" x14ac:dyDescent="0.3">
      <c r="B345" s="222"/>
      <c r="C345" s="223"/>
      <c r="D345" s="208" t="s">
        <v>171</v>
      </c>
      <c r="E345" s="224" t="s">
        <v>24</v>
      </c>
      <c r="F345" s="225" t="s">
        <v>248</v>
      </c>
      <c r="G345" s="223"/>
      <c r="H345" s="226">
        <v>125.822</v>
      </c>
      <c r="I345" s="227"/>
      <c r="J345" s="223"/>
      <c r="K345" s="223"/>
      <c r="L345" s="228"/>
      <c r="M345" s="229"/>
      <c r="N345" s="230"/>
      <c r="O345" s="230"/>
      <c r="P345" s="230"/>
      <c r="Q345" s="230"/>
      <c r="R345" s="230"/>
      <c r="S345" s="230"/>
      <c r="T345" s="231"/>
      <c r="AT345" s="232" t="s">
        <v>171</v>
      </c>
      <c r="AU345" s="232" t="s">
        <v>87</v>
      </c>
      <c r="AV345" s="12" t="s">
        <v>169</v>
      </c>
      <c r="AW345" s="12" t="s">
        <v>41</v>
      </c>
      <c r="AX345" s="12" t="s">
        <v>25</v>
      </c>
      <c r="AY345" s="232" t="s">
        <v>162</v>
      </c>
    </row>
    <row r="346" spans="2:65" s="1" customFormat="1" ht="31.5" customHeight="1" x14ac:dyDescent="0.3">
      <c r="B346" s="41"/>
      <c r="C346" s="194" t="s">
        <v>716</v>
      </c>
      <c r="D346" s="194" t="s">
        <v>164</v>
      </c>
      <c r="E346" s="195" t="s">
        <v>717</v>
      </c>
      <c r="F346" s="196" t="s">
        <v>718</v>
      </c>
      <c r="G346" s="197" t="s">
        <v>322</v>
      </c>
      <c r="H346" s="198">
        <v>304.37799999999999</v>
      </c>
      <c r="I346" s="199"/>
      <c r="J346" s="200">
        <f>ROUND(I346*H346,2)</f>
        <v>0</v>
      </c>
      <c r="K346" s="196" t="s">
        <v>168</v>
      </c>
      <c r="L346" s="61"/>
      <c r="M346" s="201" t="s">
        <v>24</v>
      </c>
      <c r="N346" s="202" t="s">
        <v>49</v>
      </c>
      <c r="O346" s="42"/>
      <c r="P346" s="203">
        <f>O346*H346</f>
        <v>0</v>
      </c>
      <c r="Q346" s="203">
        <v>0</v>
      </c>
      <c r="R346" s="203">
        <f>Q346*H346</f>
        <v>0</v>
      </c>
      <c r="S346" s="203">
        <v>0</v>
      </c>
      <c r="T346" s="204">
        <f>S346*H346</f>
        <v>0</v>
      </c>
      <c r="AR346" s="23" t="s">
        <v>169</v>
      </c>
      <c r="AT346" s="23" t="s">
        <v>164</v>
      </c>
      <c r="AU346" s="23" t="s">
        <v>87</v>
      </c>
      <c r="AY346" s="23" t="s">
        <v>162</v>
      </c>
      <c r="BE346" s="205">
        <f>IF(N346="základní",J346,0)</f>
        <v>0</v>
      </c>
      <c r="BF346" s="205">
        <f>IF(N346="snížená",J346,0)</f>
        <v>0</v>
      </c>
      <c r="BG346" s="205">
        <f>IF(N346="zákl. přenesená",J346,0)</f>
        <v>0</v>
      </c>
      <c r="BH346" s="205">
        <f>IF(N346="sníž. přenesená",J346,0)</f>
        <v>0</v>
      </c>
      <c r="BI346" s="205">
        <f>IF(N346="nulová",J346,0)</f>
        <v>0</v>
      </c>
      <c r="BJ346" s="23" t="s">
        <v>25</v>
      </c>
      <c r="BK346" s="205">
        <f>ROUND(I346*H346,2)</f>
        <v>0</v>
      </c>
      <c r="BL346" s="23" t="s">
        <v>169</v>
      </c>
      <c r="BM346" s="23" t="s">
        <v>719</v>
      </c>
    </row>
    <row r="347" spans="2:65" s="11" customFormat="1" x14ac:dyDescent="0.3">
      <c r="B347" s="206"/>
      <c r="C347" s="207"/>
      <c r="D347" s="218" t="s">
        <v>171</v>
      </c>
      <c r="E347" s="219" t="s">
        <v>24</v>
      </c>
      <c r="F347" s="220" t="s">
        <v>720</v>
      </c>
      <c r="G347" s="207"/>
      <c r="H347" s="221">
        <v>245.44</v>
      </c>
      <c r="I347" s="212"/>
      <c r="J347" s="207"/>
      <c r="K347" s="207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171</v>
      </c>
      <c r="AU347" s="217" t="s">
        <v>87</v>
      </c>
      <c r="AV347" s="11" t="s">
        <v>87</v>
      </c>
      <c r="AW347" s="11" t="s">
        <v>41</v>
      </c>
      <c r="AX347" s="11" t="s">
        <v>78</v>
      </c>
      <c r="AY347" s="217" t="s">
        <v>162</v>
      </c>
    </row>
    <row r="348" spans="2:65" s="11" customFormat="1" x14ac:dyDescent="0.3">
      <c r="B348" s="206"/>
      <c r="C348" s="207"/>
      <c r="D348" s="218" t="s">
        <v>171</v>
      </c>
      <c r="E348" s="219" t="s">
        <v>24</v>
      </c>
      <c r="F348" s="220" t="s">
        <v>721</v>
      </c>
      <c r="G348" s="207"/>
      <c r="H348" s="221">
        <v>58.938000000000002</v>
      </c>
      <c r="I348" s="212"/>
      <c r="J348" s="207"/>
      <c r="K348" s="207"/>
      <c r="L348" s="213"/>
      <c r="M348" s="214"/>
      <c r="N348" s="215"/>
      <c r="O348" s="215"/>
      <c r="P348" s="215"/>
      <c r="Q348" s="215"/>
      <c r="R348" s="215"/>
      <c r="S348" s="215"/>
      <c r="T348" s="216"/>
      <c r="AT348" s="217" t="s">
        <v>171</v>
      </c>
      <c r="AU348" s="217" t="s">
        <v>87</v>
      </c>
      <c r="AV348" s="11" t="s">
        <v>87</v>
      </c>
      <c r="AW348" s="11" t="s">
        <v>41</v>
      </c>
      <c r="AX348" s="11" t="s">
        <v>78</v>
      </c>
      <c r="AY348" s="217" t="s">
        <v>162</v>
      </c>
    </row>
    <row r="349" spans="2:65" s="12" customFormat="1" x14ac:dyDescent="0.3">
      <c r="B349" s="222"/>
      <c r="C349" s="223"/>
      <c r="D349" s="208" t="s">
        <v>171</v>
      </c>
      <c r="E349" s="224" t="s">
        <v>24</v>
      </c>
      <c r="F349" s="225" t="s">
        <v>248</v>
      </c>
      <c r="G349" s="223"/>
      <c r="H349" s="226">
        <v>304.37799999999999</v>
      </c>
      <c r="I349" s="227"/>
      <c r="J349" s="223"/>
      <c r="K349" s="223"/>
      <c r="L349" s="228"/>
      <c r="M349" s="229"/>
      <c r="N349" s="230"/>
      <c r="O349" s="230"/>
      <c r="P349" s="230"/>
      <c r="Q349" s="230"/>
      <c r="R349" s="230"/>
      <c r="S349" s="230"/>
      <c r="T349" s="231"/>
      <c r="AT349" s="232" t="s">
        <v>171</v>
      </c>
      <c r="AU349" s="232" t="s">
        <v>87</v>
      </c>
      <c r="AV349" s="12" t="s">
        <v>169</v>
      </c>
      <c r="AW349" s="12" t="s">
        <v>41</v>
      </c>
      <c r="AX349" s="12" t="s">
        <v>25</v>
      </c>
      <c r="AY349" s="232" t="s">
        <v>162</v>
      </c>
    </row>
    <row r="350" spans="2:65" s="1" customFormat="1" ht="22.5" customHeight="1" x14ac:dyDescent="0.3">
      <c r="B350" s="41"/>
      <c r="C350" s="194" t="s">
        <v>722</v>
      </c>
      <c r="D350" s="194" t="s">
        <v>164</v>
      </c>
      <c r="E350" s="195" t="s">
        <v>723</v>
      </c>
      <c r="F350" s="196" t="s">
        <v>724</v>
      </c>
      <c r="G350" s="197" t="s">
        <v>322</v>
      </c>
      <c r="H350" s="198">
        <v>174.77099999999999</v>
      </c>
      <c r="I350" s="199"/>
      <c r="J350" s="200">
        <f>ROUND(I350*H350,2)</f>
        <v>0</v>
      </c>
      <c r="K350" s="196" t="s">
        <v>168</v>
      </c>
      <c r="L350" s="61"/>
      <c r="M350" s="201" t="s">
        <v>24</v>
      </c>
      <c r="N350" s="202" t="s">
        <v>49</v>
      </c>
      <c r="O350" s="42"/>
      <c r="P350" s="203">
        <f>O350*H350</f>
        <v>0</v>
      </c>
      <c r="Q350" s="203">
        <v>0</v>
      </c>
      <c r="R350" s="203">
        <f>Q350*H350</f>
        <v>0</v>
      </c>
      <c r="S350" s="203">
        <v>0</v>
      </c>
      <c r="T350" s="204">
        <f>S350*H350</f>
        <v>0</v>
      </c>
      <c r="AR350" s="23" t="s">
        <v>169</v>
      </c>
      <c r="AT350" s="23" t="s">
        <v>164</v>
      </c>
      <c r="AU350" s="23" t="s">
        <v>87</v>
      </c>
      <c r="AY350" s="23" t="s">
        <v>162</v>
      </c>
      <c r="BE350" s="205">
        <f>IF(N350="základní",J350,0)</f>
        <v>0</v>
      </c>
      <c r="BF350" s="205">
        <f>IF(N350="snížená",J350,0)</f>
        <v>0</v>
      </c>
      <c r="BG350" s="205">
        <f>IF(N350="zákl. přenesená",J350,0)</f>
        <v>0</v>
      </c>
      <c r="BH350" s="205">
        <f>IF(N350="sníž. přenesená",J350,0)</f>
        <v>0</v>
      </c>
      <c r="BI350" s="205">
        <f>IF(N350="nulová",J350,0)</f>
        <v>0</v>
      </c>
      <c r="BJ350" s="23" t="s">
        <v>25</v>
      </c>
      <c r="BK350" s="205">
        <f>ROUND(I350*H350,2)</f>
        <v>0</v>
      </c>
      <c r="BL350" s="23" t="s">
        <v>169</v>
      </c>
      <c r="BM350" s="23" t="s">
        <v>725</v>
      </c>
    </row>
    <row r="351" spans="2:65" s="11" customFormat="1" x14ac:dyDescent="0.3">
      <c r="B351" s="206"/>
      <c r="C351" s="207"/>
      <c r="D351" s="208" t="s">
        <v>171</v>
      </c>
      <c r="E351" s="209" t="s">
        <v>24</v>
      </c>
      <c r="F351" s="210" t="s">
        <v>97</v>
      </c>
      <c r="G351" s="207"/>
      <c r="H351" s="211">
        <v>174.77099999999999</v>
      </c>
      <c r="I351" s="212"/>
      <c r="J351" s="207"/>
      <c r="K351" s="207"/>
      <c r="L351" s="213"/>
      <c r="M351" s="214"/>
      <c r="N351" s="215"/>
      <c r="O351" s="215"/>
      <c r="P351" s="215"/>
      <c r="Q351" s="215"/>
      <c r="R351" s="215"/>
      <c r="S351" s="215"/>
      <c r="T351" s="216"/>
      <c r="AT351" s="217" t="s">
        <v>171</v>
      </c>
      <c r="AU351" s="217" t="s">
        <v>87</v>
      </c>
      <c r="AV351" s="11" t="s">
        <v>87</v>
      </c>
      <c r="AW351" s="11" t="s">
        <v>41</v>
      </c>
      <c r="AX351" s="11" t="s">
        <v>25</v>
      </c>
      <c r="AY351" s="217" t="s">
        <v>162</v>
      </c>
    </row>
    <row r="352" spans="2:65" s="1" customFormat="1" ht="22.5" customHeight="1" x14ac:dyDescent="0.3">
      <c r="B352" s="41"/>
      <c r="C352" s="194" t="s">
        <v>726</v>
      </c>
      <c r="D352" s="194" t="s">
        <v>164</v>
      </c>
      <c r="E352" s="195" t="s">
        <v>727</v>
      </c>
      <c r="F352" s="196" t="s">
        <v>728</v>
      </c>
      <c r="G352" s="197" t="s">
        <v>322</v>
      </c>
      <c r="H352" s="198">
        <v>191.62</v>
      </c>
      <c r="I352" s="199"/>
      <c r="J352" s="200">
        <f>ROUND(I352*H352,2)</f>
        <v>0</v>
      </c>
      <c r="K352" s="196" t="s">
        <v>168</v>
      </c>
      <c r="L352" s="61"/>
      <c r="M352" s="201" t="s">
        <v>24</v>
      </c>
      <c r="N352" s="202" t="s">
        <v>49</v>
      </c>
      <c r="O352" s="42"/>
      <c r="P352" s="203">
        <f>O352*H352</f>
        <v>0</v>
      </c>
      <c r="Q352" s="203">
        <v>0</v>
      </c>
      <c r="R352" s="203">
        <f>Q352*H352</f>
        <v>0</v>
      </c>
      <c r="S352" s="203">
        <v>0</v>
      </c>
      <c r="T352" s="204">
        <f>S352*H352</f>
        <v>0</v>
      </c>
      <c r="AR352" s="23" t="s">
        <v>169</v>
      </c>
      <c r="AT352" s="23" t="s">
        <v>164</v>
      </c>
      <c r="AU352" s="23" t="s">
        <v>87</v>
      </c>
      <c r="AY352" s="23" t="s">
        <v>162</v>
      </c>
      <c r="BE352" s="205">
        <f>IF(N352="základní",J352,0)</f>
        <v>0</v>
      </c>
      <c r="BF352" s="205">
        <f>IF(N352="snížená",J352,0)</f>
        <v>0</v>
      </c>
      <c r="BG352" s="205">
        <f>IF(N352="zákl. přenesená",J352,0)</f>
        <v>0</v>
      </c>
      <c r="BH352" s="205">
        <f>IF(N352="sníž. přenesená",J352,0)</f>
        <v>0</v>
      </c>
      <c r="BI352" s="205">
        <f>IF(N352="nulová",J352,0)</f>
        <v>0</v>
      </c>
      <c r="BJ352" s="23" t="s">
        <v>25</v>
      </c>
      <c r="BK352" s="205">
        <f>ROUND(I352*H352,2)</f>
        <v>0</v>
      </c>
      <c r="BL352" s="23" t="s">
        <v>169</v>
      </c>
      <c r="BM352" s="23" t="s">
        <v>729</v>
      </c>
    </row>
    <row r="353" spans="2:65" s="11" customFormat="1" x14ac:dyDescent="0.3">
      <c r="B353" s="206"/>
      <c r="C353" s="207"/>
      <c r="D353" s="208" t="s">
        <v>171</v>
      </c>
      <c r="E353" s="209" t="s">
        <v>24</v>
      </c>
      <c r="F353" s="210" t="s">
        <v>109</v>
      </c>
      <c r="G353" s="207"/>
      <c r="H353" s="211">
        <v>191.62</v>
      </c>
      <c r="I353" s="212"/>
      <c r="J353" s="207"/>
      <c r="K353" s="207"/>
      <c r="L353" s="213"/>
      <c r="M353" s="214"/>
      <c r="N353" s="215"/>
      <c r="O353" s="215"/>
      <c r="P353" s="215"/>
      <c r="Q353" s="215"/>
      <c r="R353" s="215"/>
      <c r="S353" s="215"/>
      <c r="T353" s="216"/>
      <c r="AT353" s="217" t="s">
        <v>171</v>
      </c>
      <c r="AU353" s="217" t="s">
        <v>87</v>
      </c>
      <c r="AV353" s="11" t="s">
        <v>87</v>
      </c>
      <c r="AW353" s="11" t="s">
        <v>41</v>
      </c>
      <c r="AX353" s="11" t="s">
        <v>25</v>
      </c>
      <c r="AY353" s="217" t="s">
        <v>162</v>
      </c>
    </row>
    <row r="354" spans="2:65" s="1" customFormat="1" ht="22.5" customHeight="1" x14ac:dyDescent="0.3">
      <c r="B354" s="41"/>
      <c r="C354" s="194" t="s">
        <v>730</v>
      </c>
      <c r="D354" s="194" t="s">
        <v>164</v>
      </c>
      <c r="E354" s="195" t="s">
        <v>731</v>
      </c>
      <c r="F354" s="196" t="s">
        <v>732</v>
      </c>
      <c r="G354" s="197" t="s">
        <v>322</v>
      </c>
      <c r="H354" s="198">
        <v>3.1019999999999999</v>
      </c>
      <c r="I354" s="199"/>
      <c r="J354" s="200">
        <f>ROUND(I354*H354,2)</f>
        <v>0</v>
      </c>
      <c r="K354" s="196" t="s">
        <v>168</v>
      </c>
      <c r="L354" s="61"/>
      <c r="M354" s="201" t="s">
        <v>24</v>
      </c>
      <c r="N354" s="202" t="s">
        <v>49</v>
      </c>
      <c r="O354" s="42"/>
      <c r="P354" s="203">
        <f>O354*H354</f>
        <v>0</v>
      </c>
      <c r="Q354" s="203">
        <v>0</v>
      </c>
      <c r="R354" s="203">
        <f>Q354*H354</f>
        <v>0</v>
      </c>
      <c r="S354" s="203">
        <v>0</v>
      </c>
      <c r="T354" s="204">
        <f>S354*H354</f>
        <v>0</v>
      </c>
      <c r="AR354" s="23" t="s">
        <v>169</v>
      </c>
      <c r="AT354" s="23" t="s">
        <v>164</v>
      </c>
      <c r="AU354" s="23" t="s">
        <v>87</v>
      </c>
      <c r="AY354" s="23" t="s">
        <v>162</v>
      </c>
      <c r="BE354" s="205">
        <f>IF(N354="základní",J354,0)</f>
        <v>0</v>
      </c>
      <c r="BF354" s="205">
        <f>IF(N354="snížená",J354,0)</f>
        <v>0</v>
      </c>
      <c r="BG354" s="205">
        <f>IF(N354="zákl. přenesená",J354,0)</f>
        <v>0</v>
      </c>
      <c r="BH354" s="205">
        <f>IF(N354="sníž. přenesená",J354,0)</f>
        <v>0</v>
      </c>
      <c r="BI354" s="205">
        <f>IF(N354="nulová",J354,0)</f>
        <v>0</v>
      </c>
      <c r="BJ354" s="23" t="s">
        <v>25</v>
      </c>
      <c r="BK354" s="205">
        <f>ROUND(I354*H354,2)</f>
        <v>0</v>
      </c>
      <c r="BL354" s="23" t="s">
        <v>169</v>
      </c>
      <c r="BM354" s="23" t="s">
        <v>733</v>
      </c>
    </row>
    <row r="355" spans="2:65" s="11" customFormat="1" x14ac:dyDescent="0.3">
      <c r="B355" s="206"/>
      <c r="C355" s="207"/>
      <c r="D355" s="218" t="s">
        <v>171</v>
      </c>
      <c r="E355" s="219" t="s">
        <v>24</v>
      </c>
      <c r="F355" s="220" t="s">
        <v>734</v>
      </c>
      <c r="G355" s="207"/>
      <c r="H355" s="221">
        <v>3.1019999999999999</v>
      </c>
      <c r="I355" s="212"/>
      <c r="J355" s="207"/>
      <c r="K355" s="207"/>
      <c r="L355" s="213"/>
      <c r="M355" s="214"/>
      <c r="N355" s="215"/>
      <c r="O355" s="215"/>
      <c r="P355" s="215"/>
      <c r="Q355" s="215"/>
      <c r="R355" s="215"/>
      <c r="S355" s="215"/>
      <c r="T355" s="216"/>
      <c r="AT355" s="217" t="s">
        <v>171</v>
      </c>
      <c r="AU355" s="217" t="s">
        <v>87</v>
      </c>
      <c r="AV355" s="11" t="s">
        <v>87</v>
      </c>
      <c r="AW355" s="11" t="s">
        <v>41</v>
      </c>
      <c r="AX355" s="11" t="s">
        <v>25</v>
      </c>
      <c r="AY355" s="217" t="s">
        <v>162</v>
      </c>
    </row>
    <row r="356" spans="2:65" s="10" customFormat="1" ht="29.85" customHeight="1" x14ac:dyDescent="0.35">
      <c r="B356" s="177"/>
      <c r="C356" s="178"/>
      <c r="D356" s="191" t="s">
        <v>77</v>
      </c>
      <c r="E356" s="192" t="s">
        <v>735</v>
      </c>
      <c r="F356" s="192" t="s">
        <v>736</v>
      </c>
      <c r="G356" s="178"/>
      <c r="H356" s="178"/>
      <c r="I356" s="181"/>
      <c r="J356" s="193">
        <f>BK356</f>
        <v>0</v>
      </c>
      <c r="K356" s="178"/>
      <c r="L356" s="183"/>
      <c r="M356" s="184"/>
      <c r="N356" s="185"/>
      <c r="O356" s="185"/>
      <c r="P356" s="186">
        <f>SUM(P357:P358)</f>
        <v>0</v>
      </c>
      <c r="Q356" s="185"/>
      <c r="R356" s="186">
        <f>SUM(R357:R358)</f>
        <v>0</v>
      </c>
      <c r="S356" s="185"/>
      <c r="T356" s="187">
        <f>SUM(T357:T358)</f>
        <v>0</v>
      </c>
      <c r="AR356" s="188" t="s">
        <v>25</v>
      </c>
      <c r="AT356" s="189" t="s">
        <v>77</v>
      </c>
      <c r="AU356" s="189" t="s">
        <v>25</v>
      </c>
      <c r="AY356" s="188" t="s">
        <v>162</v>
      </c>
      <c r="BK356" s="190">
        <f>SUM(BK357:BK358)</f>
        <v>0</v>
      </c>
    </row>
    <row r="357" spans="2:65" s="1" customFormat="1" ht="31.5" customHeight="1" x14ac:dyDescent="0.3">
      <c r="B357" s="41"/>
      <c r="C357" s="194" t="s">
        <v>737</v>
      </c>
      <c r="D357" s="194" t="s">
        <v>164</v>
      </c>
      <c r="E357" s="195" t="s">
        <v>738</v>
      </c>
      <c r="F357" s="196" t="s">
        <v>739</v>
      </c>
      <c r="G357" s="197" t="s">
        <v>322</v>
      </c>
      <c r="H357" s="198">
        <v>682.66200000000003</v>
      </c>
      <c r="I357" s="199"/>
      <c r="J357" s="200">
        <f>ROUND(I357*H357,2)</f>
        <v>0</v>
      </c>
      <c r="K357" s="196" t="s">
        <v>168</v>
      </c>
      <c r="L357" s="61"/>
      <c r="M357" s="201" t="s">
        <v>24</v>
      </c>
      <c r="N357" s="202" t="s">
        <v>49</v>
      </c>
      <c r="O357" s="42"/>
      <c r="P357" s="203">
        <f>O357*H357</f>
        <v>0</v>
      </c>
      <c r="Q357" s="203">
        <v>0</v>
      </c>
      <c r="R357" s="203">
        <f>Q357*H357</f>
        <v>0</v>
      </c>
      <c r="S357" s="203">
        <v>0</v>
      </c>
      <c r="T357" s="204">
        <f>S357*H357</f>
        <v>0</v>
      </c>
      <c r="AR357" s="23" t="s">
        <v>169</v>
      </c>
      <c r="AT357" s="23" t="s">
        <v>164</v>
      </c>
      <c r="AU357" s="23" t="s">
        <v>87</v>
      </c>
      <c r="AY357" s="23" t="s">
        <v>162</v>
      </c>
      <c r="BE357" s="205">
        <f>IF(N357="základní",J357,0)</f>
        <v>0</v>
      </c>
      <c r="BF357" s="205">
        <f>IF(N357="snížená",J357,0)</f>
        <v>0</v>
      </c>
      <c r="BG357" s="205">
        <f>IF(N357="zákl. přenesená",J357,0)</f>
        <v>0</v>
      </c>
      <c r="BH357" s="205">
        <f>IF(N357="sníž. přenesená",J357,0)</f>
        <v>0</v>
      </c>
      <c r="BI357" s="205">
        <f>IF(N357="nulová",J357,0)</f>
        <v>0</v>
      </c>
      <c r="BJ357" s="23" t="s">
        <v>25</v>
      </c>
      <c r="BK357" s="205">
        <f>ROUND(I357*H357,2)</f>
        <v>0</v>
      </c>
      <c r="BL357" s="23" t="s">
        <v>169</v>
      </c>
      <c r="BM357" s="23" t="s">
        <v>740</v>
      </c>
    </row>
    <row r="358" spans="2:65" s="1" customFormat="1" ht="44.25" customHeight="1" x14ac:dyDescent="0.3">
      <c r="B358" s="41"/>
      <c r="C358" s="194" t="s">
        <v>741</v>
      </c>
      <c r="D358" s="194" t="s">
        <v>164</v>
      </c>
      <c r="E358" s="195" t="s">
        <v>742</v>
      </c>
      <c r="F358" s="196" t="s">
        <v>743</v>
      </c>
      <c r="G358" s="197" t="s">
        <v>322</v>
      </c>
      <c r="H358" s="198">
        <v>682.66200000000003</v>
      </c>
      <c r="I358" s="199"/>
      <c r="J358" s="200">
        <f>ROUND(I358*H358,2)</f>
        <v>0</v>
      </c>
      <c r="K358" s="196" t="s">
        <v>168</v>
      </c>
      <c r="L358" s="61"/>
      <c r="M358" s="201" t="s">
        <v>24</v>
      </c>
      <c r="N358" s="202" t="s">
        <v>49</v>
      </c>
      <c r="O358" s="42"/>
      <c r="P358" s="203">
        <f>O358*H358</f>
        <v>0</v>
      </c>
      <c r="Q358" s="203">
        <v>0</v>
      </c>
      <c r="R358" s="203">
        <f>Q358*H358</f>
        <v>0</v>
      </c>
      <c r="S358" s="203">
        <v>0</v>
      </c>
      <c r="T358" s="204">
        <f>S358*H358</f>
        <v>0</v>
      </c>
      <c r="AR358" s="23" t="s">
        <v>169</v>
      </c>
      <c r="AT358" s="23" t="s">
        <v>164</v>
      </c>
      <c r="AU358" s="23" t="s">
        <v>87</v>
      </c>
      <c r="AY358" s="23" t="s">
        <v>162</v>
      </c>
      <c r="BE358" s="205">
        <f>IF(N358="základní",J358,0)</f>
        <v>0</v>
      </c>
      <c r="BF358" s="205">
        <f>IF(N358="snížená",J358,0)</f>
        <v>0</v>
      </c>
      <c r="BG358" s="205">
        <f>IF(N358="zákl. přenesená",J358,0)</f>
        <v>0</v>
      </c>
      <c r="BH358" s="205">
        <f>IF(N358="sníž. přenesená",J358,0)</f>
        <v>0</v>
      </c>
      <c r="BI358" s="205">
        <f>IF(N358="nulová",J358,0)</f>
        <v>0</v>
      </c>
      <c r="BJ358" s="23" t="s">
        <v>25</v>
      </c>
      <c r="BK358" s="205">
        <f>ROUND(I358*H358,2)</f>
        <v>0</v>
      </c>
      <c r="BL358" s="23" t="s">
        <v>169</v>
      </c>
      <c r="BM358" s="23" t="s">
        <v>744</v>
      </c>
    </row>
    <row r="359" spans="2:65" s="10" customFormat="1" ht="37.35" customHeight="1" x14ac:dyDescent="0.35">
      <c r="B359" s="177"/>
      <c r="C359" s="178"/>
      <c r="D359" s="179" t="s">
        <v>77</v>
      </c>
      <c r="E359" s="180" t="s">
        <v>745</v>
      </c>
      <c r="F359" s="180" t="s">
        <v>746</v>
      </c>
      <c r="G359" s="178"/>
      <c r="H359" s="178"/>
      <c r="I359" s="181"/>
      <c r="J359" s="182">
        <f>BK359</f>
        <v>0</v>
      </c>
      <c r="K359" s="178"/>
      <c r="L359" s="183"/>
      <c r="M359" s="184"/>
      <c r="N359" s="185"/>
      <c r="O359" s="185"/>
      <c r="P359" s="186">
        <f>P360+P366+P379</f>
        <v>0</v>
      </c>
      <c r="Q359" s="185"/>
      <c r="R359" s="186">
        <f>R360+R366+R379</f>
        <v>3.0304587666699998</v>
      </c>
      <c r="S359" s="185"/>
      <c r="T359" s="187">
        <f>T360+T366+T379</f>
        <v>0.16500000000000001</v>
      </c>
      <c r="AR359" s="188" t="s">
        <v>87</v>
      </c>
      <c r="AT359" s="189" t="s">
        <v>77</v>
      </c>
      <c r="AU359" s="189" t="s">
        <v>78</v>
      </c>
      <c r="AY359" s="188" t="s">
        <v>162</v>
      </c>
      <c r="BK359" s="190">
        <f>BK360+BK366+BK379</f>
        <v>0</v>
      </c>
    </row>
    <row r="360" spans="2:65" s="10" customFormat="1" ht="19.95" customHeight="1" x14ac:dyDescent="0.35">
      <c r="B360" s="177"/>
      <c r="C360" s="178"/>
      <c r="D360" s="191" t="s">
        <v>77</v>
      </c>
      <c r="E360" s="192" t="s">
        <v>747</v>
      </c>
      <c r="F360" s="192" t="s">
        <v>748</v>
      </c>
      <c r="G360" s="178"/>
      <c r="H360" s="178"/>
      <c r="I360" s="181"/>
      <c r="J360" s="193">
        <f>BK360</f>
        <v>0</v>
      </c>
      <c r="K360" s="178"/>
      <c r="L360" s="183"/>
      <c r="M360" s="184"/>
      <c r="N360" s="185"/>
      <c r="O360" s="185"/>
      <c r="P360" s="186">
        <f>SUM(P361:P365)</f>
        <v>0</v>
      </c>
      <c r="Q360" s="185"/>
      <c r="R360" s="186">
        <f>SUM(R361:R365)</f>
        <v>0.73475016667000004</v>
      </c>
      <c r="S360" s="185"/>
      <c r="T360" s="187">
        <f>SUM(T361:T365)</f>
        <v>0.16500000000000001</v>
      </c>
      <c r="AR360" s="188" t="s">
        <v>87</v>
      </c>
      <c r="AT360" s="189" t="s">
        <v>77</v>
      </c>
      <c r="AU360" s="189" t="s">
        <v>25</v>
      </c>
      <c r="AY360" s="188" t="s">
        <v>162</v>
      </c>
      <c r="BK360" s="190">
        <f>SUM(BK361:BK365)</f>
        <v>0</v>
      </c>
    </row>
    <row r="361" spans="2:65" s="1" customFormat="1" ht="31.5" customHeight="1" x14ac:dyDescent="0.3">
      <c r="B361" s="41"/>
      <c r="C361" s="194" t="s">
        <v>749</v>
      </c>
      <c r="D361" s="194" t="s">
        <v>164</v>
      </c>
      <c r="E361" s="195" t="s">
        <v>750</v>
      </c>
      <c r="F361" s="196" t="s">
        <v>751</v>
      </c>
      <c r="G361" s="197" t="s">
        <v>227</v>
      </c>
      <c r="H361" s="198">
        <v>65</v>
      </c>
      <c r="I361" s="199"/>
      <c r="J361" s="200">
        <f>ROUND(I361*H361,2)</f>
        <v>0</v>
      </c>
      <c r="K361" s="196" t="s">
        <v>24</v>
      </c>
      <c r="L361" s="61"/>
      <c r="M361" s="201" t="s">
        <v>24</v>
      </c>
      <c r="N361" s="202" t="s">
        <v>49</v>
      </c>
      <c r="O361" s="42"/>
      <c r="P361" s="203">
        <f>O361*H361</f>
        <v>0</v>
      </c>
      <c r="Q361" s="203">
        <v>1.1303848718E-2</v>
      </c>
      <c r="R361" s="203">
        <f>Q361*H361</f>
        <v>0.73475016667000004</v>
      </c>
      <c r="S361" s="203">
        <v>0</v>
      </c>
      <c r="T361" s="204">
        <f>S361*H361</f>
        <v>0</v>
      </c>
      <c r="AR361" s="23" t="s">
        <v>238</v>
      </c>
      <c r="AT361" s="23" t="s">
        <v>164</v>
      </c>
      <c r="AU361" s="23" t="s">
        <v>87</v>
      </c>
      <c r="AY361" s="23" t="s">
        <v>162</v>
      </c>
      <c r="BE361" s="205">
        <f>IF(N361="základní",J361,0)</f>
        <v>0</v>
      </c>
      <c r="BF361" s="205">
        <f>IF(N361="snížená",J361,0)</f>
        <v>0</v>
      </c>
      <c r="BG361" s="205">
        <f>IF(N361="zákl. přenesená",J361,0)</f>
        <v>0</v>
      </c>
      <c r="BH361" s="205">
        <f>IF(N361="sníž. přenesená",J361,0)</f>
        <v>0</v>
      </c>
      <c r="BI361" s="205">
        <f>IF(N361="nulová",J361,0)</f>
        <v>0</v>
      </c>
      <c r="BJ361" s="23" t="s">
        <v>25</v>
      </c>
      <c r="BK361" s="205">
        <f>ROUND(I361*H361,2)</f>
        <v>0</v>
      </c>
      <c r="BL361" s="23" t="s">
        <v>238</v>
      </c>
      <c r="BM361" s="23" t="s">
        <v>752</v>
      </c>
    </row>
    <row r="362" spans="2:65" s="11" customFormat="1" x14ac:dyDescent="0.3">
      <c r="B362" s="206"/>
      <c r="C362" s="207"/>
      <c r="D362" s="208" t="s">
        <v>171</v>
      </c>
      <c r="E362" s="209" t="s">
        <v>24</v>
      </c>
      <c r="F362" s="210" t="s">
        <v>753</v>
      </c>
      <c r="G362" s="207"/>
      <c r="H362" s="211">
        <v>65</v>
      </c>
      <c r="I362" s="212"/>
      <c r="J362" s="207"/>
      <c r="K362" s="207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171</v>
      </c>
      <c r="AU362" s="217" t="s">
        <v>87</v>
      </c>
      <c r="AV362" s="11" t="s">
        <v>87</v>
      </c>
      <c r="AW362" s="11" t="s">
        <v>41</v>
      </c>
      <c r="AX362" s="11" t="s">
        <v>25</v>
      </c>
      <c r="AY362" s="217" t="s">
        <v>162</v>
      </c>
    </row>
    <row r="363" spans="2:65" s="1" customFormat="1" ht="22.5" customHeight="1" x14ac:dyDescent="0.3">
      <c r="B363" s="41"/>
      <c r="C363" s="194" t="s">
        <v>754</v>
      </c>
      <c r="D363" s="194" t="s">
        <v>164</v>
      </c>
      <c r="E363" s="195" t="s">
        <v>755</v>
      </c>
      <c r="F363" s="196" t="s">
        <v>756</v>
      </c>
      <c r="G363" s="197" t="s">
        <v>227</v>
      </c>
      <c r="H363" s="198">
        <v>6.6</v>
      </c>
      <c r="I363" s="199"/>
      <c r="J363" s="200">
        <f>ROUND(I363*H363,2)</f>
        <v>0</v>
      </c>
      <c r="K363" s="196" t="s">
        <v>168</v>
      </c>
      <c r="L363" s="61"/>
      <c r="M363" s="201" t="s">
        <v>24</v>
      </c>
      <c r="N363" s="202" t="s">
        <v>49</v>
      </c>
      <c r="O363" s="42"/>
      <c r="P363" s="203">
        <f>O363*H363</f>
        <v>0</v>
      </c>
      <c r="Q363" s="203">
        <v>0</v>
      </c>
      <c r="R363" s="203">
        <f>Q363*H363</f>
        <v>0</v>
      </c>
      <c r="S363" s="203">
        <v>2.5000000000000001E-2</v>
      </c>
      <c r="T363" s="204">
        <f>S363*H363</f>
        <v>0.16500000000000001</v>
      </c>
      <c r="AR363" s="23" t="s">
        <v>238</v>
      </c>
      <c r="AT363" s="23" t="s">
        <v>164</v>
      </c>
      <c r="AU363" s="23" t="s">
        <v>87</v>
      </c>
      <c r="AY363" s="23" t="s">
        <v>162</v>
      </c>
      <c r="BE363" s="205">
        <f>IF(N363="základní",J363,0)</f>
        <v>0</v>
      </c>
      <c r="BF363" s="205">
        <f>IF(N363="snížená",J363,0)</f>
        <v>0</v>
      </c>
      <c r="BG363" s="205">
        <f>IF(N363="zákl. přenesená",J363,0)</f>
        <v>0</v>
      </c>
      <c r="BH363" s="205">
        <f>IF(N363="sníž. přenesená",J363,0)</f>
        <v>0</v>
      </c>
      <c r="BI363" s="205">
        <f>IF(N363="nulová",J363,0)</f>
        <v>0</v>
      </c>
      <c r="BJ363" s="23" t="s">
        <v>25</v>
      </c>
      <c r="BK363" s="205">
        <f>ROUND(I363*H363,2)</f>
        <v>0</v>
      </c>
      <c r="BL363" s="23" t="s">
        <v>238</v>
      </c>
      <c r="BM363" s="23" t="s">
        <v>757</v>
      </c>
    </row>
    <row r="364" spans="2:65" s="11" customFormat="1" x14ac:dyDescent="0.3">
      <c r="B364" s="206"/>
      <c r="C364" s="207"/>
      <c r="D364" s="208" t="s">
        <v>171</v>
      </c>
      <c r="E364" s="209" t="s">
        <v>24</v>
      </c>
      <c r="F364" s="210" t="s">
        <v>758</v>
      </c>
      <c r="G364" s="207"/>
      <c r="H364" s="211">
        <v>6.6</v>
      </c>
      <c r="I364" s="212"/>
      <c r="J364" s="207"/>
      <c r="K364" s="207"/>
      <c r="L364" s="213"/>
      <c r="M364" s="214"/>
      <c r="N364" s="215"/>
      <c r="O364" s="215"/>
      <c r="P364" s="215"/>
      <c r="Q364" s="215"/>
      <c r="R364" s="215"/>
      <c r="S364" s="215"/>
      <c r="T364" s="216"/>
      <c r="AT364" s="217" t="s">
        <v>171</v>
      </c>
      <c r="AU364" s="217" t="s">
        <v>87</v>
      </c>
      <c r="AV364" s="11" t="s">
        <v>87</v>
      </c>
      <c r="AW364" s="11" t="s">
        <v>41</v>
      </c>
      <c r="AX364" s="11" t="s">
        <v>25</v>
      </c>
      <c r="AY364" s="217" t="s">
        <v>162</v>
      </c>
    </row>
    <row r="365" spans="2:65" s="1" customFormat="1" ht="31.5" customHeight="1" x14ac:dyDescent="0.3">
      <c r="B365" s="41"/>
      <c r="C365" s="194" t="s">
        <v>759</v>
      </c>
      <c r="D365" s="194" t="s">
        <v>164</v>
      </c>
      <c r="E365" s="195" t="s">
        <v>760</v>
      </c>
      <c r="F365" s="196" t="s">
        <v>761</v>
      </c>
      <c r="G365" s="197" t="s">
        <v>762</v>
      </c>
      <c r="H365" s="257"/>
      <c r="I365" s="199"/>
      <c r="J365" s="200">
        <f>ROUND(I365*H365,2)</f>
        <v>0</v>
      </c>
      <c r="K365" s="196" t="s">
        <v>168</v>
      </c>
      <c r="L365" s="61"/>
      <c r="M365" s="201" t="s">
        <v>24</v>
      </c>
      <c r="N365" s="202" t="s">
        <v>49</v>
      </c>
      <c r="O365" s="42"/>
      <c r="P365" s="203">
        <f>O365*H365</f>
        <v>0</v>
      </c>
      <c r="Q365" s="203">
        <v>0</v>
      </c>
      <c r="R365" s="203">
        <f>Q365*H365</f>
        <v>0</v>
      </c>
      <c r="S365" s="203">
        <v>0</v>
      </c>
      <c r="T365" s="204">
        <f>S365*H365</f>
        <v>0</v>
      </c>
      <c r="AR365" s="23" t="s">
        <v>238</v>
      </c>
      <c r="AT365" s="23" t="s">
        <v>164</v>
      </c>
      <c r="AU365" s="23" t="s">
        <v>87</v>
      </c>
      <c r="AY365" s="23" t="s">
        <v>162</v>
      </c>
      <c r="BE365" s="205">
        <f>IF(N365="základní",J365,0)</f>
        <v>0</v>
      </c>
      <c r="BF365" s="205">
        <f>IF(N365="snížená",J365,0)</f>
        <v>0</v>
      </c>
      <c r="BG365" s="205">
        <f>IF(N365="zákl. přenesená",J365,0)</f>
        <v>0</v>
      </c>
      <c r="BH365" s="205">
        <f>IF(N365="sníž. přenesená",J365,0)</f>
        <v>0</v>
      </c>
      <c r="BI365" s="205">
        <f>IF(N365="nulová",J365,0)</f>
        <v>0</v>
      </c>
      <c r="BJ365" s="23" t="s">
        <v>25</v>
      </c>
      <c r="BK365" s="205">
        <f>ROUND(I365*H365,2)</f>
        <v>0</v>
      </c>
      <c r="BL365" s="23" t="s">
        <v>238</v>
      </c>
      <c r="BM365" s="23" t="s">
        <v>763</v>
      </c>
    </row>
    <row r="366" spans="2:65" s="10" customFormat="1" ht="29.85" customHeight="1" x14ac:dyDescent="0.35">
      <c r="B366" s="177"/>
      <c r="C366" s="178"/>
      <c r="D366" s="191" t="s">
        <v>77</v>
      </c>
      <c r="E366" s="192" t="s">
        <v>764</v>
      </c>
      <c r="F366" s="192" t="s">
        <v>765</v>
      </c>
      <c r="G366" s="178"/>
      <c r="H366" s="178"/>
      <c r="I366" s="181"/>
      <c r="J366" s="193">
        <f>BK366</f>
        <v>0</v>
      </c>
      <c r="K366" s="178"/>
      <c r="L366" s="183"/>
      <c r="M366" s="184"/>
      <c r="N366" s="185"/>
      <c r="O366" s="185"/>
      <c r="P366" s="186">
        <f>SUM(P367:P378)</f>
        <v>0</v>
      </c>
      <c r="Q366" s="185"/>
      <c r="R366" s="186">
        <f>SUM(R367:R378)</f>
        <v>1.9395605999999999</v>
      </c>
      <c r="S366" s="185"/>
      <c r="T366" s="187">
        <f>SUM(T367:T378)</f>
        <v>0</v>
      </c>
      <c r="AR366" s="188" t="s">
        <v>87</v>
      </c>
      <c r="AT366" s="189" t="s">
        <v>77</v>
      </c>
      <c r="AU366" s="189" t="s">
        <v>25</v>
      </c>
      <c r="AY366" s="188" t="s">
        <v>162</v>
      </c>
      <c r="BK366" s="190">
        <f>SUM(BK367:BK378)</f>
        <v>0</v>
      </c>
    </row>
    <row r="367" spans="2:65" s="1" customFormat="1" ht="44.25" customHeight="1" x14ac:dyDescent="0.3">
      <c r="B367" s="41"/>
      <c r="C367" s="194" t="s">
        <v>766</v>
      </c>
      <c r="D367" s="194" t="s">
        <v>164</v>
      </c>
      <c r="E367" s="195" t="s">
        <v>767</v>
      </c>
      <c r="F367" s="196" t="s">
        <v>768</v>
      </c>
      <c r="G367" s="197" t="s">
        <v>227</v>
      </c>
      <c r="H367" s="198">
        <v>19.559999999999999</v>
      </c>
      <c r="I367" s="199"/>
      <c r="J367" s="200">
        <f>ROUND(I367*H367,2)</f>
        <v>0</v>
      </c>
      <c r="K367" s="196" t="s">
        <v>168</v>
      </c>
      <c r="L367" s="61"/>
      <c r="M367" s="201" t="s">
        <v>24</v>
      </c>
      <c r="N367" s="202" t="s">
        <v>49</v>
      </c>
      <c r="O367" s="42"/>
      <c r="P367" s="203">
        <f>O367*H367</f>
        <v>0</v>
      </c>
      <c r="Q367" s="203">
        <v>3.9199999999999999E-3</v>
      </c>
      <c r="R367" s="203">
        <f>Q367*H367</f>
        <v>7.6675199999999999E-2</v>
      </c>
      <c r="S367" s="203">
        <v>0</v>
      </c>
      <c r="T367" s="204">
        <f>S367*H367</f>
        <v>0</v>
      </c>
      <c r="AR367" s="23" t="s">
        <v>238</v>
      </c>
      <c r="AT367" s="23" t="s">
        <v>164</v>
      </c>
      <c r="AU367" s="23" t="s">
        <v>87</v>
      </c>
      <c r="AY367" s="23" t="s">
        <v>162</v>
      </c>
      <c r="BE367" s="205">
        <f>IF(N367="základní",J367,0)</f>
        <v>0</v>
      </c>
      <c r="BF367" s="205">
        <f>IF(N367="snížená",J367,0)</f>
        <v>0</v>
      </c>
      <c r="BG367" s="205">
        <f>IF(N367="zákl. přenesená",J367,0)</f>
        <v>0</v>
      </c>
      <c r="BH367" s="205">
        <f>IF(N367="sníž. přenesená",J367,0)</f>
        <v>0</v>
      </c>
      <c r="BI367" s="205">
        <f>IF(N367="nulová",J367,0)</f>
        <v>0</v>
      </c>
      <c r="BJ367" s="23" t="s">
        <v>25</v>
      </c>
      <c r="BK367" s="205">
        <f>ROUND(I367*H367,2)</f>
        <v>0</v>
      </c>
      <c r="BL367" s="23" t="s">
        <v>238</v>
      </c>
      <c r="BM367" s="23" t="s">
        <v>769</v>
      </c>
    </row>
    <row r="368" spans="2:65" s="11" customFormat="1" x14ac:dyDescent="0.3">
      <c r="B368" s="206"/>
      <c r="C368" s="207"/>
      <c r="D368" s="208" t="s">
        <v>171</v>
      </c>
      <c r="E368" s="209" t="s">
        <v>24</v>
      </c>
      <c r="F368" s="210" t="s">
        <v>116</v>
      </c>
      <c r="G368" s="207"/>
      <c r="H368" s="211">
        <v>19.559999999999999</v>
      </c>
      <c r="I368" s="212"/>
      <c r="J368" s="207"/>
      <c r="K368" s="207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171</v>
      </c>
      <c r="AU368" s="217" t="s">
        <v>87</v>
      </c>
      <c r="AV368" s="11" t="s">
        <v>87</v>
      </c>
      <c r="AW368" s="11" t="s">
        <v>41</v>
      </c>
      <c r="AX368" s="11" t="s">
        <v>25</v>
      </c>
      <c r="AY368" s="217" t="s">
        <v>162</v>
      </c>
    </row>
    <row r="369" spans="2:65" s="1" customFormat="1" ht="44.25" customHeight="1" x14ac:dyDescent="0.3">
      <c r="B369" s="41"/>
      <c r="C369" s="194" t="s">
        <v>770</v>
      </c>
      <c r="D369" s="194" t="s">
        <v>164</v>
      </c>
      <c r="E369" s="195" t="s">
        <v>771</v>
      </c>
      <c r="F369" s="196" t="s">
        <v>772</v>
      </c>
      <c r="G369" s="197" t="s">
        <v>227</v>
      </c>
      <c r="H369" s="198">
        <v>19.559999999999999</v>
      </c>
      <c r="I369" s="199"/>
      <c r="J369" s="200">
        <f>ROUND(I369*H369,2)</f>
        <v>0</v>
      </c>
      <c r="K369" s="196" t="s">
        <v>168</v>
      </c>
      <c r="L369" s="61"/>
      <c r="M369" s="201" t="s">
        <v>24</v>
      </c>
      <c r="N369" s="202" t="s">
        <v>49</v>
      </c>
      <c r="O369" s="42"/>
      <c r="P369" s="203">
        <f>O369*H369</f>
        <v>0</v>
      </c>
      <c r="Q369" s="203">
        <v>2.4499999999999999E-3</v>
      </c>
      <c r="R369" s="203">
        <f>Q369*H369</f>
        <v>4.7921999999999992E-2</v>
      </c>
      <c r="S369" s="203">
        <v>0</v>
      </c>
      <c r="T369" s="204">
        <f>S369*H369</f>
        <v>0</v>
      </c>
      <c r="AR369" s="23" t="s">
        <v>238</v>
      </c>
      <c r="AT369" s="23" t="s">
        <v>164</v>
      </c>
      <c r="AU369" s="23" t="s">
        <v>87</v>
      </c>
      <c r="AY369" s="23" t="s">
        <v>162</v>
      </c>
      <c r="BE369" s="205">
        <f>IF(N369="základní",J369,0)</f>
        <v>0</v>
      </c>
      <c r="BF369" s="205">
        <f>IF(N369="snížená",J369,0)</f>
        <v>0</v>
      </c>
      <c r="BG369" s="205">
        <f>IF(N369="zákl. přenesená",J369,0)</f>
        <v>0</v>
      </c>
      <c r="BH369" s="205">
        <f>IF(N369="sníž. přenesená",J369,0)</f>
        <v>0</v>
      </c>
      <c r="BI369" s="205">
        <f>IF(N369="nulová",J369,0)</f>
        <v>0</v>
      </c>
      <c r="BJ369" s="23" t="s">
        <v>25</v>
      </c>
      <c r="BK369" s="205">
        <f>ROUND(I369*H369,2)</f>
        <v>0</v>
      </c>
      <c r="BL369" s="23" t="s">
        <v>238</v>
      </c>
      <c r="BM369" s="23" t="s">
        <v>773</v>
      </c>
    </row>
    <row r="370" spans="2:65" s="11" customFormat="1" x14ac:dyDescent="0.3">
      <c r="B370" s="206"/>
      <c r="C370" s="207"/>
      <c r="D370" s="208" t="s">
        <v>171</v>
      </c>
      <c r="E370" s="209" t="s">
        <v>24</v>
      </c>
      <c r="F370" s="210" t="s">
        <v>116</v>
      </c>
      <c r="G370" s="207"/>
      <c r="H370" s="211">
        <v>19.559999999999999</v>
      </c>
      <c r="I370" s="212"/>
      <c r="J370" s="207"/>
      <c r="K370" s="207"/>
      <c r="L370" s="213"/>
      <c r="M370" s="214"/>
      <c r="N370" s="215"/>
      <c r="O370" s="215"/>
      <c r="P370" s="215"/>
      <c r="Q370" s="215"/>
      <c r="R370" s="215"/>
      <c r="S370" s="215"/>
      <c r="T370" s="216"/>
      <c r="AT370" s="217" t="s">
        <v>171</v>
      </c>
      <c r="AU370" s="217" t="s">
        <v>87</v>
      </c>
      <c r="AV370" s="11" t="s">
        <v>87</v>
      </c>
      <c r="AW370" s="11" t="s">
        <v>41</v>
      </c>
      <c r="AX370" s="11" t="s">
        <v>25</v>
      </c>
      <c r="AY370" s="217" t="s">
        <v>162</v>
      </c>
    </row>
    <row r="371" spans="2:65" s="1" customFormat="1" ht="31.5" customHeight="1" x14ac:dyDescent="0.3">
      <c r="B371" s="41"/>
      <c r="C371" s="233" t="s">
        <v>774</v>
      </c>
      <c r="D371" s="233" t="s">
        <v>347</v>
      </c>
      <c r="E371" s="234" t="s">
        <v>775</v>
      </c>
      <c r="F371" s="235" t="s">
        <v>776</v>
      </c>
      <c r="G371" s="236" t="s">
        <v>227</v>
      </c>
      <c r="H371" s="237">
        <v>20</v>
      </c>
      <c r="I371" s="238"/>
      <c r="J371" s="239">
        <f>ROUND(I371*H371,2)</f>
        <v>0</v>
      </c>
      <c r="K371" s="235" t="s">
        <v>24</v>
      </c>
      <c r="L371" s="240"/>
      <c r="M371" s="241" t="s">
        <v>24</v>
      </c>
      <c r="N371" s="242" t="s">
        <v>49</v>
      </c>
      <c r="O371" s="42"/>
      <c r="P371" s="203">
        <f>O371*H371</f>
        <v>0</v>
      </c>
      <c r="Q371" s="203">
        <v>0.09</v>
      </c>
      <c r="R371" s="203">
        <f>Q371*H371</f>
        <v>1.7999999999999998</v>
      </c>
      <c r="S371" s="203">
        <v>0</v>
      </c>
      <c r="T371" s="204">
        <f>S371*H371</f>
        <v>0</v>
      </c>
      <c r="AR371" s="23" t="s">
        <v>313</v>
      </c>
      <c r="AT371" s="23" t="s">
        <v>347</v>
      </c>
      <c r="AU371" s="23" t="s">
        <v>87</v>
      </c>
      <c r="AY371" s="23" t="s">
        <v>162</v>
      </c>
      <c r="BE371" s="205">
        <f>IF(N371="základní",J371,0)</f>
        <v>0</v>
      </c>
      <c r="BF371" s="205">
        <f>IF(N371="snížená",J371,0)</f>
        <v>0</v>
      </c>
      <c r="BG371" s="205">
        <f>IF(N371="zákl. přenesená",J371,0)</f>
        <v>0</v>
      </c>
      <c r="BH371" s="205">
        <f>IF(N371="sníž. přenesená",J371,0)</f>
        <v>0</v>
      </c>
      <c r="BI371" s="205">
        <f>IF(N371="nulová",J371,0)</f>
        <v>0</v>
      </c>
      <c r="BJ371" s="23" t="s">
        <v>25</v>
      </c>
      <c r="BK371" s="205">
        <f>ROUND(I371*H371,2)</f>
        <v>0</v>
      </c>
      <c r="BL371" s="23" t="s">
        <v>238</v>
      </c>
      <c r="BM371" s="23" t="s">
        <v>777</v>
      </c>
    </row>
    <row r="372" spans="2:65" s="1" customFormat="1" ht="22.5" customHeight="1" x14ac:dyDescent="0.3">
      <c r="B372" s="41"/>
      <c r="C372" s="194" t="s">
        <v>778</v>
      </c>
      <c r="D372" s="194" t="s">
        <v>164</v>
      </c>
      <c r="E372" s="195" t="s">
        <v>779</v>
      </c>
      <c r="F372" s="196" t="s">
        <v>780</v>
      </c>
      <c r="G372" s="197" t="s">
        <v>202</v>
      </c>
      <c r="H372" s="198">
        <v>9.7799999999999994</v>
      </c>
      <c r="I372" s="199"/>
      <c r="J372" s="200">
        <f>ROUND(I372*H372,2)</f>
        <v>0</v>
      </c>
      <c r="K372" s="196" t="s">
        <v>168</v>
      </c>
      <c r="L372" s="61"/>
      <c r="M372" s="201" t="s">
        <v>24</v>
      </c>
      <c r="N372" s="202" t="s">
        <v>49</v>
      </c>
      <c r="O372" s="42"/>
      <c r="P372" s="203">
        <f>O372*H372</f>
        <v>0</v>
      </c>
      <c r="Q372" s="203">
        <v>2.9999999999999997E-4</v>
      </c>
      <c r="R372" s="203">
        <f>Q372*H372</f>
        <v>2.9339999999999995E-3</v>
      </c>
      <c r="S372" s="203">
        <v>0</v>
      </c>
      <c r="T372" s="204">
        <f>S372*H372</f>
        <v>0</v>
      </c>
      <c r="AR372" s="23" t="s">
        <v>238</v>
      </c>
      <c r="AT372" s="23" t="s">
        <v>164</v>
      </c>
      <c r="AU372" s="23" t="s">
        <v>87</v>
      </c>
      <c r="AY372" s="23" t="s">
        <v>162</v>
      </c>
      <c r="BE372" s="205">
        <f>IF(N372="základní",J372,0)</f>
        <v>0</v>
      </c>
      <c r="BF372" s="205">
        <f>IF(N372="snížená",J372,0)</f>
        <v>0</v>
      </c>
      <c r="BG372" s="205">
        <f>IF(N372="zákl. přenesená",J372,0)</f>
        <v>0</v>
      </c>
      <c r="BH372" s="205">
        <f>IF(N372="sníž. přenesená",J372,0)</f>
        <v>0</v>
      </c>
      <c r="BI372" s="205">
        <f>IF(N372="nulová",J372,0)</f>
        <v>0</v>
      </c>
      <c r="BJ372" s="23" t="s">
        <v>25</v>
      </c>
      <c r="BK372" s="205">
        <f>ROUND(I372*H372,2)</f>
        <v>0</v>
      </c>
      <c r="BL372" s="23" t="s">
        <v>238</v>
      </c>
      <c r="BM372" s="23" t="s">
        <v>781</v>
      </c>
    </row>
    <row r="373" spans="2:65" s="11" customFormat="1" x14ac:dyDescent="0.3">
      <c r="B373" s="206"/>
      <c r="C373" s="207"/>
      <c r="D373" s="208" t="s">
        <v>171</v>
      </c>
      <c r="E373" s="209" t="s">
        <v>24</v>
      </c>
      <c r="F373" s="210" t="s">
        <v>782</v>
      </c>
      <c r="G373" s="207"/>
      <c r="H373" s="211">
        <v>9.7799999999999994</v>
      </c>
      <c r="I373" s="212"/>
      <c r="J373" s="207"/>
      <c r="K373" s="207"/>
      <c r="L373" s="213"/>
      <c r="M373" s="214"/>
      <c r="N373" s="215"/>
      <c r="O373" s="215"/>
      <c r="P373" s="215"/>
      <c r="Q373" s="215"/>
      <c r="R373" s="215"/>
      <c r="S373" s="215"/>
      <c r="T373" s="216"/>
      <c r="AT373" s="217" t="s">
        <v>171</v>
      </c>
      <c r="AU373" s="217" t="s">
        <v>87</v>
      </c>
      <c r="AV373" s="11" t="s">
        <v>87</v>
      </c>
      <c r="AW373" s="11" t="s">
        <v>41</v>
      </c>
      <c r="AX373" s="11" t="s">
        <v>25</v>
      </c>
      <c r="AY373" s="217" t="s">
        <v>162</v>
      </c>
    </row>
    <row r="374" spans="2:65" s="1" customFormat="1" ht="22.5" customHeight="1" x14ac:dyDescent="0.3">
      <c r="B374" s="41"/>
      <c r="C374" s="194" t="s">
        <v>783</v>
      </c>
      <c r="D374" s="194" t="s">
        <v>164</v>
      </c>
      <c r="E374" s="195" t="s">
        <v>784</v>
      </c>
      <c r="F374" s="196" t="s">
        <v>785</v>
      </c>
      <c r="G374" s="197" t="s">
        <v>227</v>
      </c>
      <c r="H374" s="198">
        <v>39.119999999999997</v>
      </c>
      <c r="I374" s="199"/>
      <c r="J374" s="200">
        <f>ROUND(I374*H374,2)</f>
        <v>0</v>
      </c>
      <c r="K374" s="196" t="s">
        <v>168</v>
      </c>
      <c r="L374" s="61"/>
      <c r="M374" s="201" t="s">
        <v>24</v>
      </c>
      <c r="N374" s="202" t="s">
        <v>49</v>
      </c>
      <c r="O374" s="42"/>
      <c r="P374" s="203">
        <f>O374*H374</f>
        <v>0</v>
      </c>
      <c r="Q374" s="203">
        <v>2.3000000000000001E-4</v>
      </c>
      <c r="R374" s="203">
        <f>Q374*H374</f>
        <v>8.9975999999999997E-3</v>
      </c>
      <c r="S374" s="203">
        <v>0</v>
      </c>
      <c r="T374" s="204">
        <f>S374*H374</f>
        <v>0</v>
      </c>
      <c r="AR374" s="23" t="s">
        <v>238</v>
      </c>
      <c r="AT374" s="23" t="s">
        <v>164</v>
      </c>
      <c r="AU374" s="23" t="s">
        <v>87</v>
      </c>
      <c r="AY374" s="23" t="s">
        <v>162</v>
      </c>
      <c r="BE374" s="205">
        <f>IF(N374="základní",J374,0)</f>
        <v>0</v>
      </c>
      <c r="BF374" s="205">
        <f>IF(N374="snížená",J374,0)</f>
        <v>0</v>
      </c>
      <c r="BG374" s="205">
        <f>IF(N374="zákl. přenesená",J374,0)</f>
        <v>0</v>
      </c>
      <c r="BH374" s="205">
        <f>IF(N374="sníž. přenesená",J374,0)</f>
        <v>0</v>
      </c>
      <c r="BI374" s="205">
        <f>IF(N374="nulová",J374,0)</f>
        <v>0</v>
      </c>
      <c r="BJ374" s="23" t="s">
        <v>25</v>
      </c>
      <c r="BK374" s="205">
        <f>ROUND(I374*H374,2)</f>
        <v>0</v>
      </c>
      <c r="BL374" s="23" t="s">
        <v>238</v>
      </c>
      <c r="BM374" s="23" t="s">
        <v>786</v>
      </c>
    </row>
    <row r="375" spans="2:65" s="11" customFormat="1" x14ac:dyDescent="0.3">
      <c r="B375" s="206"/>
      <c r="C375" s="207"/>
      <c r="D375" s="208" t="s">
        <v>171</v>
      </c>
      <c r="E375" s="209" t="s">
        <v>24</v>
      </c>
      <c r="F375" s="210" t="s">
        <v>787</v>
      </c>
      <c r="G375" s="207"/>
      <c r="H375" s="211">
        <v>39.119999999999997</v>
      </c>
      <c r="I375" s="212"/>
      <c r="J375" s="207"/>
      <c r="K375" s="207"/>
      <c r="L375" s="213"/>
      <c r="M375" s="214"/>
      <c r="N375" s="215"/>
      <c r="O375" s="215"/>
      <c r="P375" s="215"/>
      <c r="Q375" s="215"/>
      <c r="R375" s="215"/>
      <c r="S375" s="215"/>
      <c r="T375" s="216"/>
      <c r="AT375" s="217" t="s">
        <v>171</v>
      </c>
      <c r="AU375" s="217" t="s">
        <v>87</v>
      </c>
      <c r="AV375" s="11" t="s">
        <v>87</v>
      </c>
      <c r="AW375" s="11" t="s">
        <v>41</v>
      </c>
      <c r="AX375" s="11" t="s">
        <v>25</v>
      </c>
      <c r="AY375" s="217" t="s">
        <v>162</v>
      </c>
    </row>
    <row r="376" spans="2:65" s="1" customFormat="1" ht="31.5" customHeight="1" x14ac:dyDescent="0.3">
      <c r="B376" s="41"/>
      <c r="C376" s="194" t="s">
        <v>788</v>
      </c>
      <c r="D376" s="194" t="s">
        <v>164</v>
      </c>
      <c r="E376" s="195" t="s">
        <v>789</v>
      </c>
      <c r="F376" s="196" t="s">
        <v>790</v>
      </c>
      <c r="G376" s="197" t="s">
        <v>202</v>
      </c>
      <c r="H376" s="198">
        <v>9.7799999999999994</v>
      </c>
      <c r="I376" s="199"/>
      <c r="J376" s="200">
        <f>ROUND(I376*H376,2)</f>
        <v>0</v>
      </c>
      <c r="K376" s="196" t="s">
        <v>168</v>
      </c>
      <c r="L376" s="61"/>
      <c r="M376" s="201" t="s">
        <v>24</v>
      </c>
      <c r="N376" s="202" t="s">
        <v>49</v>
      </c>
      <c r="O376" s="42"/>
      <c r="P376" s="203">
        <f>O376*H376</f>
        <v>0</v>
      </c>
      <c r="Q376" s="203">
        <v>2.3000000000000001E-4</v>
      </c>
      <c r="R376" s="203">
        <f>Q376*H376</f>
        <v>2.2493999999999999E-3</v>
      </c>
      <c r="S376" s="203">
        <v>0</v>
      </c>
      <c r="T376" s="204">
        <f>S376*H376</f>
        <v>0</v>
      </c>
      <c r="AR376" s="23" t="s">
        <v>238</v>
      </c>
      <c r="AT376" s="23" t="s">
        <v>164</v>
      </c>
      <c r="AU376" s="23" t="s">
        <v>87</v>
      </c>
      <c r="AY376" s="23" t="s">
        <v>162</v>
      </c>
      <c r="BE376" s="205">
        <f>IF(N376="základní",J376,0)</f>
        <v>0</v>
      </c>
      <c r="BF376" s="205">
        <f>IF(N376="snížená",J376,0)</f>
        <v>0</v>
      </c>
      <c r="BG376" s="205">
        <f>IF(N376="zákl. přenesená",J376,0)</f>
        <v>0</v>
      </c>
      <c r="BH376" s="205">
        <f>IF(N376="sníž. přenesená",J376,0)</f>
        <v>0</v>
      </c>
      <c r="BI376" s="205">
        <f>IF(N376="nulová",J376,0)</f>
        <v>0</v>
      </c>
      <c r="BJ376" s="23" t="s">
        <v>25</v>
      </c>
      <c r="BK376" s="205">
        <f>ROUND(I376*H376,2)</f>
        <v>0</v>
      </c>
      <c r="BL376" s="23" t="s">
        <v>238</v>
      </c>
      <c r="BM376" s="23" t="s">
        <v>791</v>
      </c>
    </row>
    <row r="377" spans="2:65" s="1" customFormat="1" ht="22.5" customHeight="1" x14ac:dyDescent="0.3">
      <c r="B377" s="41"/>
      <c r="C377" s="194" t="s">
        <v>792</v>
      </c>
      <c r="D377" s="194" t="s">
        <v>164</v>
      </c>
      <c r="E377" s="195" t="s">
        <v>793</v>
      </c>
      <c r="F377" s="196" t="s">
        <v>794</v>
      </c>
      <c r="G377" s="197" t="s">
        <v>202</v>
      </c>
      <c r="H377" s="198">
        <v>9.7799999999999994</v>
      </c>
      <c r="I377" s="199"/>
      <c r="J377" s="200">
        <f>ROUND(I377*H377,2)</f>
        <v>0</v>
      </c>
      <c r="K377" s="196" t="s">
        <v>168</v>
      </c>
      <c r="L377" s="61"/>
      <c r="M377" s="201" t="s">
        <v>24</v>
      </c>
      <c r="N377" s="202" t="s">
        <v>49</v>
      </c>
      <c r="O377" s="42"/>
      <c r="P377" s="203">
        <f>O377*H377</f>
        <v>0</v>
      </c>
      <c r="Q377" s="203">
        <v>8.0000000000000007E-5</v>
      </c>
      <c r="R377" s="203">
        <f>Q377*H377</f>
        <v>7.8240000000000004E-4</v>
      </c>
      <c r="S377" s="203">
        <v>0</v>
      </c>
      <c r="T377" s="204">
        <f>S377*H377</f>
        <v>0</v>
      </c>
      <c r="AR377" s="23" t="s">
        <v>238</v>
      </c>
      <c r="AT377" s="23" t="s">
        <v>164</v>
      </c>
      <c r="AU377" s="23" t="s">
        <v>87</v>
      </c>
      <c r="AY377" s="23" t="s">
        <v>162</v>
      </c>
      <c r="BE377" s="205">
        <f>IF(N377="základní",J377,0)</f>
        <v>0</v>
      </c>
      <c r="BF377" s="205">
        <f>IF(N377="snížená",J377,0)</f>
        <v>0</v>
      </c>
      <c r="BG377" s="205">
        <f>IF(N377="zákl. přenesená",J377,0)</f>
        <v>0</v>
      </c>
      <c r="BH377" s="205">
        <f>IF(N377="sníž. přenesená",J377,0)</f>
        <v>0</v>
      </c>
      <c r="BI377" s="205">
        <f>IF(N377="nulová",J377,0)</f>
        <v>0</v>
      </c>
      <c r="BJ377" s="23" t="s">
        <v>25</v>
      </c>
      <c r="BK377" s="205">
        <f>ROUND(I377*H377,2)</f>
        <v>0</v>
      </c>
      <c r="BL377" s="23" t="s">
        <v>238</v>
      </c>
      <c r="BM377" s="23" t="s">
        <v>795</v>
      </c>
    </row>
    <row r="378" spans="2:65" s="1" customFormat="1" ht="44.25" customHeight="1" x14ac:dyDescent="0.3">
      <c r="B378" s="41"/>
      <c r="C378" s="194" t="s">
        <v>796</v>
      </c>
      <c r="D378" s="194" t="s">
        <v>164</v>
      </c>
      <c r="E378" s="195" t="s">
        <v>797</v>
      </c>
      <c r="F378" s="196" t="s">
        <v>798</v>
      </c>
      <c r="G378" s="197" t="s">
        <v>762</v>
      </c>
      <c r="H378" s="257"/>
      <c r="I378" s="199"/>
      <c r="J378" s="200">
        <f>ROUND(I378*H378,2)</f>
        <v>0</v>
      </c>
      <c r="K378" s="196" t="s">
        <v>168</v>
      </c>
      <c r="L378" s="61"/>
      <c r="M378" s="201" t="s">
        <v>24</v>
      </c>
      <c r="N378" s="202" t="s">
        <v>49</v>
      </c>
      <c r="O378" s="42"/>
      <c r="P378" s="203">
        <f>O378*H378</f>
        <v>0</v>
      </c>
      <c r="Q378" s="203">
        <v>0</v>
      </c>
      <c r="R378" s="203">
        <f>Q378*H378</f>
        <v>0</v>
      </c>
      <c r="S378" s="203">
        <v>0</v>
      </c>
      <c r="T378" s="204">
        <f>S378*H378</f>
        <v>0</v>
      </c>
      <c r="AR378" s="23" t="s">
        <v>169</v>
      </c>
      <c r="AT378" s="23" t="s">
        <v>164</v>
      </c>
      <c r="AU378" s="23" t="s">
        <v>87</v>
      </c>
      <c r="AY378" s="23" t="s">
        <v>162</v>
      </c>
      <c r="BE378" s="205">
        <f>IF(N378="základní",J378,0)</f>
        <v>0</v>
      </c>
      <c r="BF378" s="205">
        <f>IF(N378="snížená",J378,0)</f>
        <v>0</v>
      </c>
      <c r="BG378" s="205">
        <f>IF(N378="zákl. přenesená",J378,0)</f>
        <v>0</v>
      </c>
      <c r="BH378" s="205">
        <f>IF(N378="sníž. přenesená",J378,0)</f>
        <v>0</v>
      </c>
      <c r="BI378" s="205">
        <f>IF(N378="nulová",J378,0)</f>
        <v>0</v>
      </c>
      <c r="BJ378" s="23" t="s">
        <v>25</v>
      </c>
      <c r="BK378" s="205">
        <f>ROUND(I378*H378,2)</f>
        <v>0</v>
      </c>
      <c r="BL378" s="23" t="s">
        <v>169</v>
      </c>
      <c r="BM378" s="23" t="s">
        <v>799</v>
      </c>
    </row>
    <row r="379" spans="2:65" s="10" customFormat="1" ht="29.85" customHeight="1" x14ac:dyDescent="0.35">
      <c r="B379" s="177"/>
      <c r="C379" s="178"/>
      <c r="D379" s="191" t="s">
        <v>77</v>
      </c>
      <c r="E379" s="192" t="s">
        <v>800</v>
      </c>
      <c r="F379" s="192" t="s">
        <v>801</v>
      </c>
      <c r="G379" s="178"/>
      <c r="H379" s="178"/>
      <c r="I379" s="181"/>
      <c r="J379" s="193">
        <f>BK379</f>
        <v>0</v>
      </c>
      <c r="K379" s="178"/>
      <c r="L379" s="183"/>
      <c r="M379" s="184"/>
      <c r="N379" s="185"/>
      <c r="O379" s="185"/>
      <c r="P379" s="186">
        <f>SUM(P380:P389)</f>
        <v>0</v>
      </c>
      <c r="Q379" s="185"/>
      <c r="R379" s="186">
        <f>SUM(R380:R389)</f>
        <v>0.35614800000000002</v>
      </c>
      <c r="S379" s="185"/>
      <c r="T379" s="187">
        <f>SUM(T380:T389)</f>
        <v>0</v>
      </c>
      <c r="AR379" s="188" t="s">
        <v>87</v>
      </c>
      <c r="AT379" s="189" t="s">
        <v>77</v>
      </c>
      <c r="AU379" s="189" t="s">
        <v>25</v>
      </c>
      <c r="AY379" s="188" t="s">
        <v>162</v>
      </c>
      <c r="BK379" s="190">
        <f>SUM(BK380:BK389)</f>
        <v>0</v>
      </c>
    </row>
    <row r="380" spans="2:65" s="1" customFormat="1" ht="31.5" customHeight="1" x14ac:dyDescent="0.3">
      <c r="B380" s="41"/>
      <c r="C380" s="194" t="s">
        <v>802</v>
      </c>
      <c r="D380" s="194" t="s">
        <v>164</v>
      </c>
      <c r="E380" s="195" t="s">
        <v>803</v>
      </c>
      <c r="F380" s="196" t="s">
        <v>804</v>
      </c>
      <c r="G380" s="197" t="s">
        <v>202</v>
      </c>
      <c r="H380" s="198">
        <v>3.6</v>
      </c>
      <c r="I380" s="199"/>
      <c r="J380" s="200">
        <f>ROUND(I380*H380,2)</f>
        <v>0</v>
      </c>
      <c r="K380" s="196" t="s">
        <v>168</v>
      </c>
      <c r="L380" s="61"/>
      <c r="M380" s="201" t="s">
        <v>24</v>
      </c>
      <c r="N380" s="202" t="s">
        <v>49</v>
      </c>
      <c r="O380" s="42"/>
      <c r="P380" s="203">
        <f>O380*H380</f>
        <v>0</v>
      </c>
      <c r="Q380" s="203">
        <v>8.3000000000000001E-3</v>
      </c>
      <c r="R380" s="203">
        <f>Q380*H380</f>
        <v>2.988E-2</v>
      </c>
      <c r="S380" s="203">
        <v>0</v>
      </c>
      <c r="T380" s="204">
        <f>S380*H380</f>
        <v>0</v>
      </c>
      <c r="AR380" s="23" t="s">
        <v>238</v>
      </c>
      <c r="AT380" s="23" t="s">
        <v>164</v>
      </c>
      <c r="AU380" s="23" t="s">
        <v>87</v>
      </c>
      <c r="AY380" s="23" t="s">
        <v>162</v>
      </c>
      <c r="BE380" s="205">
        <f>IF(N380="základní",J380,0)</f>
        <v>0</v>
      </c>
      <c r="BF380" s="205">
        <f>IF(N380="snížená",J380,0)</f>
        <v>0</v>
      </c>
      <c r="BG380" s="205">
        <f>IF(N380="zákl. přenesená",J380,0)</f>
        <v>0</v>
      </c>
      <c r="BH380" s="205">
        <f>IF(N380="sníž. přenesená",J380,0)</f>
        <v>0</v>
      </c>
      <c r="BI380" s="205">
        <f>IF(N380="nulová",J380,0)</f>
        <v>0</v>
      </c>
      <c r="BJ380" s="23" t="s">
        <v>25</v>
      </c>
      <c r="BK380" s="205">
        <f>ROUND(I380*H380,2)</f>
        <v>0</v>
      </c>
      <c r="BL380" s="23" t="s">
        <v>238</v>
      </c>
      <c r="BM380" s="23" t="s">
        <v>805</v>
      </c>
    </row>
    <row r="381" spans="2:65" s="11" customFormat="1" x14ac:dyDescent="0.3">
      <c r="B381" s="206"/>
      <c r="C381" s="207"/>
      <c r="D381" s="218" t="s">
        <v>171</v>
      </c>
      <c r="E381" s="219" t="s">
        <v>24</v>
      </c>
      <c r="F381" s="220" t="s">
        <v>806</v>
      </c>
      <c r="G381" s="207"/>
      <c r="H381" s="221">
        <v>1.6</v>
      </c>
      <c r="I381" s="212"/>
      <c r="J381" s="207"/>
      <c r="K381" s="207"/>
      <c r="L381" s="213"/>
      <c r="M381" s="214"/>
      <c r="N381" s="215"/>
      <c r="O381" s="215"/>
      <c r="P381" s="215"/>
      <c r="Q381" s="215"/>
      <c r="R381" s="215"/>
      <c r="S381" s="215"/>
      <c r="T381" s="216"/>
      <c r="AT381" s="217" t="s">
        <v>171</v>
      </c>
      <c r="AU381" s="217" t="s">
        <v>87</v>
      </c>
      <c r="AV381" s="11" t="s">
        <v>87</v>
      </c>
      <c r="AW381" s="11" t="s">
        <v>41</v>
      </c>
      <c r="AX381" s="11" t="s">
        <v>78</v>
      </c>
      <c r="AY381" s="217" t="s">
        <v>162</v>
      </c>
    </row>
    <row r="382" spans="2:65" s="11" customFormat="1" x14ac:dyDescent="0.3">
      <c r="B382" s="206"/>
      <c r="C382" s="207"/>
      <c r="D382" s="218" t="s">
        <v>171</v>
      </c>
      <c r="E382" s="219" t="s">
        <v>24</v>
      </c>
      <c r="F382" s="220" t="s">
        <v>807</v>
      </c>
      <c r="G382" s="207"/>
      <c r="H382" s="221">
        <v>2</v>
      </c>
      <c r="I382" s="212"/>
      <c r="J382" s="207"/>
      <c r="K382" s="207"/>
      <c r="L382" s="213"/>
      <c r="M382" s="214"/>
      <c r="N382" s="215"/>
      <c r="O382" s="215"/>
      <c r="P382" s="215"/>
      <c r="Q382" s="215"/>
      <c r="R382" s="215"/>
      <c r="S382" s="215"/>
      <c r="T382" s="216"/>
      <c r="AT382" s="217" t="s">
        <v>171</v>
      </c>
      <c r="AU382" s="217" t="s">
        <v>87</v>
      </c>
      <c r="AV382" s="11" t="s">
        <v>87</v>
      </c>
      <c r="AW382" s="11" t="s">
        <v>41</v>
      </c>
      <c r="AX382" s="11" t="s">
        <v>78</v>
      </c>
      <c r="AY382" s="217" t="s">
        <v>162</v>
      </c>
    </row>
    <row r="383" spans="2:65" s="12" customFormat="1" x14ac:dyDescent="0.3">
      <c r="B383" s="222"/>
      <c r="C383" s="223"/>
      <c r="D383" s="208" t="s">
        <v>171</v>
      </c>
      <c r="E383" s="224" t="s">
        <v>24</v>
      </c>
      <c r="F383" s="225" t="s">
        <v>248</v>
      </c>
      <c r="G383" s="223"/>
      <c r="H383" s="226">
        <v>3.6</v>
      </c>
      <c r="I383" s="227"/>
      <c r="J383" s="223"/>
      <c r="K383" s="223"/>
      <c r="L383" s="228"/>
      <c r="M383" s="229"/>
      <c r="N383" s="230"/>
      <c r="O383" s="230"/>
      <c r="P383" s="230"/>
      <c r="Q383" s="230"/>
      <c r="R383" s="230"/>
      <c r="S383" s="230"/>
      <c r="T383" s="231"/>
      <c r="AT383" s="232" t="s">
        <v>171</v>
      </c>
      <c r="AU383" s="232" t="s">
        <v>87</v>
      </c>
      <c r="AV383" s="12" t="s">
        <v>169</v>
      </c>
      <c r="AW383" s="12" t="s">
        <v>41</v>
      </c>
      <c r="AX383" s="12" t="s">
        <v>25</v>
      </c>
      <c r="AY383" s="232" t="s">
        <v>162</v>
      </c>
    </row>
    <row r="384" spans="2:65" s="1" customFormat="1" ht="22.5" customHeight="1" x14ac:dyDescent="0.3">
      <c r="B384" s="41"/>
      <c r="C384" s="233" t="s">
        <v>808</v>
      </c>
      <c r="D384" s="233" t="s">
        <v>347</v>
      </c>
      <c r="E384" s="234" t="s">
        <v>809</v>
      </c>
      <c r="F384" s="235" t="s">
        <v>810</v>
      </c>
      <c r="G384" s="236" t="s">
        <v>202</v>
      </c>
      <c r="H384" s="237">
        <v>4</v>
      </c>
      <c r="I384" s="238"/>
      <c r="J384" s="239">
        <f t="shared" ref="J384:J389" si="0">ROUND(I384*H384,2)</f>
        <v>0</v>
      </c>
      <c r="K384" s="235" t="s">
        <v>24</v>
      </c>
      <c r="L384" s="240"/>
      <c r="M384" s="241" t="s">
        <v>24</v>
      </c>
      <c r="N384" s="242" t="s">
        <v>49</v>
      </c>
      <c r="O384" s="42"/>
      <c r="P384" s="203">
        <f t="shared" ref="P384:P389" si="1">O384*H384</f>
        <v>0</v>
      </c>
      <c r="Q384" s="203">
        <v>8.1000000000000003E-2</v>
      </c>
      <c r="R384" s="203">
        <f t="shared" ref="R384:R389" si="2">Q384*H384</f>
        <v>0.32400000000000001</v>
      </c>
      <c r="S384" s="203">
        <v>0</v>
      </c>
      <c r="T384" s="204">
        <f t="shared" ref="T384:T389" si="3">S384*H384</f>
        <v>0</v>
      </c>
      <c r="AR384" s="23" t="s">
        <v>313</v>
      </c>
      <c r="AT384" s="23" t="s">
        <v>347</v>
      </c>
      <c r="AU384" s="23" t="s">
        <v>87</v>
      </c>
      <c r="AY384" s="23" t="s">
        <v>162</v>
      </c>
      <c r="BE384" s="205">
        <f t="shared" ref="BE384:BE389" si="4">IF(N384="základní",J384,0)</f>
        <v>0</v>
      </c>
      <c r="BF384" s="205">
        <f t="shared" ref="BF384:BF389" si="5">IF(N384="snížená",J384,0)</f>
        <v>0</v>
      </c>
      <c r="BG384" s="205">
        <f t="shared" ref="BG384:BG389" si="6">IF(N384="zákl. přenesená",J384,0)</f>
        <v>0</v>
      </c>
      <c r="BH384" s="205">
        <f t="shared" ref="BH384:BH389" si="7">IF(N384="sníž. přenesená",J384,0)</f>
        <v>0</v>
      </c>
      <c r="BI384" s="205">
        <f t="shared" ref="BI384:BI389" si="8">IF(N384="nulová",J384,0)</f>
        <v>0</v>
      </c>
      <c r="BJ384" s="23" t="s">
        <v>25</v>
      </c>
      <c r="BK384" s="205">
        <f t="shared" ref="BK384:BK389" si="9">ROUND(I384*H384,2)</f>
        <v>0</v>
      </c>
      <c r="BL384" s="23" t="s">
        <v>238</v>
      </c>
      <c r="BM384" s="23" t="s">
        <v>811</v>
      </c>
    </row>
    <row r="385" spans="2:65" s="1" customFormat="1" ht="22.5" customHeight="1" x14ac:dyDescent="0.3">
      <c r="B385" s="41"/>
      <c r="C385" s="194" t="s">
        <v>812</v>
      </c>
      <c r="D385" s="194" t="s">
        <v>164</v>
      </c>
      <c r="E385" s="195" t="s">
        <v>813</v>
      </c>
      <c r="F385" s="196" t="s">
        <v>814</v>
      </c>
      <c r="G385" s="197" t="s">
        <v>202</v>
      </c>
      <c r="H385" s="198">
        <v>3.6</v>
      </c>
      <c r="I385" s="199"/>
      <c r="J385" s="200">
        <f t="shared" si="0"/>
        <v>0</v>
      </c>
      <c r="K385" s="196" t="s">
        <v>168</v>
      </c>
      <c r="L385" s="61"/>
      <c r="M385" s="201" t="s">
        <v>24</v>
      </c>
      <c r="N385" s="202" t="s">
        <v>49</v>
      </c>
      <c r="O385" s="42"/>
      <c r="P385" s="203">
        <f t="shared" si="1"/>
        <v>0</v>
      </c>
      <c r="Q385" s="203">
        <v>0</v>
      </c>
      <c r="R385" s="203">
        <f t="shared" si="2"/>
        <v>0</v>
      </c>
      <c r="S385" s="203">
        <v>0</v>
      </c>
      <c r="T385" s="204">
        <f t="shared" si="3"/>
        <v>0</v>
      </c>
      <c r="AR385" s="23" t="s">
        <v>238</v>
      </c>
      <c r="AT385" s="23" t="s">
        <v>164</v>
      </c>
      <c r="AU385" s="23" t="s">
        <v>87</v>
      </c>
      <c r="AY385" s="23" t="s">
        <v>162</v>
      </c>
      <c r="BE385" s="205">
        <f t="shared" si="4"/>
        <v>0</v>
      </c>
      <c r="BF385" s="205">
        <f t="shared" si="5"/>
        <v>0</v>
      </c>
      <c r="BG385" s="205">
        <f t="shared" si="6"/>
        <v>0</v>
      </c>
      <c r="BH385" s="205">
        <f t="shared" si="7"/>
        <v>0</v>
      </c>
      <c r="BI385" s="205">
        <f t="shared" si="8"/>
        <v>0</v>
      </c>
      <c r="BJ385" s="23" t="s">
        <v>25</v>
      </c>
      <c r="BK385" s="205">
        <f t="shared" si="9"/>
        <v>0</v>
      </c>
      <c r="BL385" s="23" t="s">
        <v>238</v>
      </c>
      <c r="BM385" s="23" t="s">
        <v>815</v>
      </c>
    </row>
    <row r="386" spans="2:65" s="1" customFormat="1" ht="22.5" customHeight="1" x14ac:dyDescent="0.3">
      <c r="B386" s="41"/>
      <c r="C386" s="194" t="s">
        <v>816</v>
      </c>
      <c r="D386" s="194" t="s">
        <v>164</v>
      </c>
      <c r="E386" s="195" t="s">
        <v>817</v>
      </c>
      <c r="F386" s="196" t="s">
        <v>818</v>
      </c>
      <c r="G386" s="197" t="s">
        <v>202</v>
      </c>
      <c r="H386" s="198">
        <v>3.6</v>
      </c>
      <c r="I386" s="199"/>
      <c r="J386" s="200">
        <f t="shared" si="0"/>
        <v>0</v>
      </c>
      <c r="K386" s="196" t="s">
        <v>168</v>
      </c>
      <c r="L386" s="61"/>
      <c r="M386" s="201" t="s">
        <v>24</v>
      </c>
      <c r="N386" s="202" t="s">
        <v>49</v>
      </c>
      <c r="O386" s="42"/>
      <c r="P386" s="203">
        <f t="shared" si="1"/>
        <v>0</v>
      </c>
      <c r="Q386" s="203">
        <v>0</v>
      </c>
      <c r="R386" s="203">
        <f t="shared" si="2"/>
        <v>0</v>
      </c>
      <c r="S386" s="203">
        <v>0</v>
      </c>
      <c r="T386" s="204">
        <f t="shared" si="3"/>
        <v>0</v>
      </c>
      <c r="AR386" s="23" t="s">
        <v>238</v>
      </c>
      <c r="AT386" s="23" t="s">
        <v>164</v>
      </c>
      <c r="AU386" s="23" t="s">
        <v>87</v>
      </c>
      <c r="AY386" s="23" t="s">
        <v>162</v>
      </c>
      <c r="BE386" s="205">
        <f t="shared" si="4"/>
        <v>0</v>
      </c>
      <c r="BF386" s="205">
        <f t="shared" si="5"/>
        <v>0</v>
      </c>
      <c r="BG386" s="205">
        <f t="shared" si="6"/>
        <v>0</v>
      </c>
      <c r="BH386" s="205">
        <f t="shared" si="7"/>
        <v>0</v>
      </c>
      <c r="BI386" s="205">
        <f t="shared" si="8"/>
        <v>0</v>
      </c>
      <c r="BJ386" s="23" t="s">
        <v>25</v>
      </c>
      <c r="BK386" s="205">
        <f t="shared" si="9"/>
        <v>0</v>
      </c>
      <c r="BL386" s="23" t="s">
        <v>238</v>
      </c>
      <c r="BM386" s="23" t="s">
        <v>819</v>
      </c>
    </row>
    <row r="387" spans="2:65" s="1" customFormat="1" ht="22.5" customHeight="1" x14ac:dyDescent="0.3">
      <c r="B387" s="41"/>
      <c r="C387" s="194" t="s">
        <v>820</v>
      </c>
      <c r="D387" s="194" t="s">
        <v>164</v>
      </c>
      <c r="E387" s="195" t="s">
        <v>821</v>
      </c>
      <c r="F387" s="196" t="s">
        <v>822</v>
      </c>
      <c r="G387" s="197" t="s">
        <v>202</v>
      </c>
      <c r="H387" s="198">
        <v>3.6</v>
      </c>
      <c r="I387" s="199"/>
      <c r="J387" s="200">
        <f t="shared" si="0"/>
        <v>0</v>
      </c>
      <c r="K387" s="196" t="s">
        <v>168</v>
      </c>
      <c r="L387" s="61"/>
      <c r="M387" s="201" t="s">
        <v>24</v>
      </c>
      <c r="N387" s="202" t="s">
        <v>49</v>
      </c>
      <c r="O387" s="42"/>
      <c r="P387" s="203">
        <f t="shared" si="1"/>
        <v>0</v>
      </c>
      <c r="Q387" s="203">
        <v>4.0000000000000002E-4</v>
      </c>
      <c r="R387" s="203">
        <f t="shared" si="2"/>
        <v>1.4400000000000001E-3</v>
      </c>
      <c r="S387" s="203">
        <v>0</v>
      </c>
      <c r="T387" s="204">
        <f t="shared" si="3"/>
        <v>0</v>
      </c>
      <c r="AR387" s="23" t="s">
        <v>238</v>
      </c>
      <c r="AT387" s="23" t="s">
        <v>164</v>
      </c>
      <c r="AU387" s="23" t="s">
        <v>87</v>
      </c>
      <c r="AY387" s="23" t="s">
        <v>162</v>
      </c>
      <c r="BE387" s="205">
        <f t="shared" si="4"/>
        <v>0</v>
      </c>
      <c r="BF387" s="205">
        <f t="shared" si="5"/>
        <v>0</v>
      </c>
      <c r="BG387" s="205">
        <f t="shared" si="6"/>
        <v>0</v>
      </c>
      <c r="BH387" s="205">
        <f t="shared" si="7"/>
        <v>0</v>
      </c>
      <c r="BI387" s="205">
        <f t="shared" si="8"/>
        <v>0</v>
      </c>
      <c r="BJ387" s="23" t="s">
        <v>25</v>
      </c>
      <c r="BK387" s="205">
        <f t="shared" si="9"/>
        <v>0</v>
      </c>
      <c r="BL387" s="23" t="s">
        <v>238</v>
      </c>
      <c r="BM387" s="23" t="s">
        <v>823</v>
      </c>
    </row>
    <row r="388" spans="2:65" s="1" customFormat="1" ht="31.5" customHeight="1" x14ac:dyDescent="0.3">
      <c r="B388" s="41"/>
      <c r="C388" s="194" t="s">
        <v>824</v>
      </c>
      <c r="D388" s="194" t="s">
        <v>164</v>
      </c>
      <c r="E388" s="195" t="s">
        <v>825</v>
      </c>
      <c r="F388" s="196" t="s">
        <v>826</v>
      </c>
      <c r="G388" s="197" t="s">
        <v>202</v>
      </c>
      <c r="H388" s="198">
        <v>3.6</v>
      </c>
      <c r="I388" s="199"/>
      <c r="J388" s="200">
        <f t="shared" si="0"/>
        <v>0</v>
      </c>
      <c r="K388" s="196" t="s">
        <v>168</v>
      </c>
      <c r="L388" s="61"/>
      <c r="M388" s="201" t="s">
        <v>24</v>
      </c>
      <c r="N388" s="202" t="s">
        <v>49</v>
      </c>
      <c r="O388" s="42"/>
      <c r="P388" s="203">
        <f t="shared" si="1"/>
        <v>0</v>
      </c>
      <c r="Q388" s="203">
        <v>2.3000000000000001E-4</v>
      </c>
      <c r="R388" s="203">
        <f t="shared" si="2"/>
        <v>8.2800000000000007E-4</v>
      </c>
      <c r="S388" s="203">
        <v>0</v>
      </c>
      <c r="T388" s="204">
        <f t="shared" si="3"/>
        <v>0</v>
      </c>
      <c r="AR388" s="23" t="s">
        <v>238</v>
      </c>
      <c r="AT388" s="23" t="s">
        <v>164</v>
      </c>
      <c r="AU388" s="23" t="s">
        <v>87</v>
      </c>
      <c r="AY388" s="23" t="s">
        <v>162</v>
      </c>
      <c r="BE388" s="205">
        <f t="shared" si="4"/>
        <v>0</v>
      </c>
      <c r="BF388" s="205">
        <f t="shared" si="5"/>
        <v>0</v>
      </c>
      <c r="BG388" s="205">
        <f t="shared" si="6"/>
        <v>0</v>
      </c>
      <c r="BH388" s="205">
        <f t="shared" si="7"/>
        <v>0</v>
      </c>
      <c r="BI388" s="205">
        <f t="shared" si="8"/>
        <v>0</v>
      </c>
      <c r="BJ388" s="23" t="s">
        <v>25</v>
      </c>
      <c r="BK388" s="205">
        <f t="shared" si="9"/>
        <v>0</v>
      </c>
      <c r="BL388" s="23" t="s">
        <v>238</v>
      </c>
      <c r="BM388" s="23" t="s">
        <v>827</v>
      </c>
    </row>
    <row r="389" spans="2:65" s="1" customFormat="1" ht="31.5" customHeight="1" x14ac:dyDescent="0.3">
      <c r="B389" s="41"/>
      <c r="C389" s="194" t="s">
        <v>828</v>
      </c>
      <c r="D389" s="194" t="s">
        <v>164</v>
      </c>
      <c r="E389" s="195" t="s">
        <v>829</v>
      </c>
      <c r="F389" s="196" t="s">
        <v>830</v>
      </c>
      <c r="G389" s="197" t="s">
        <v>762</v>
      </c>
      <c r="H389" s="257"/>
      <c r="I389" s="199"/>
      <c r="J389" s="200">
        <f t="shared" si="0"/>
        <v>0</v>
      </c>
      <c r="K389" s="196" t="s">
        <v>168</v>
      </c>
      <c r="L389" s="61"/>
      <c r="M389" s="201" t="s">
        <v>24</v>
      </c>
      <c r="N389" s="202" t="s">
        <v>49</v>
      </c>
      <c r="O389" s="42"/>
      <c r="P389" s="203">
        <f t="shared" si="1"/>
        <v>0</v>
      </c>
      <c r="Q389" s="203">
        <v>0</v>
      </c>
      <c r="R389" s="203">
        <f t="shared" si="2"/>
        <v>0</v>
      </c>
      <c r="S389" s="203">
        <v>0</v>
      </c>
      <c r="T389" s="204">
        <f t="shared" si="3"/>
        <v>0</v>
      </c>
      <c r="AR389" s="23" t="s">
        <v>238</v>
      </c>
      <c r="AT389" s="23" t="s">
        <v>164</v>
      </c>
      <c r="AU389" s="23" t="s">
        <v>87</v>
      </c>
      <c r="AY389" s="23" t="s">
        <v>162</v>
      </c>
      <c r="BE389" s="205">
        <f t="shared" si="4"/>
        <v>0</v>
      </c>
      <c r="BF389" s="205">
        <f t="shared" si="5"/>
        <v>0</v>
      </c>
      <c r="BG389" s="205">
        <f t="shared" si="6"/>
        <v>0</v>
      </c>
      <c r="BH389" s="205">
        <f t="shared" si="7"/>
        <v>0</v>
      </c>
      <c r="BI389" s="205">
        <f t="shared" si="8"/>
        <v>0</v>
      </c>
      <c r="BJ389" s="23" t="s">
        <v>25</v>
      </c>
      <c r="BK389" s="205">
        <f t="shared" si="9"/>
        <v>0</v>
      </c>
      <c r="BL389" s="23" t="s">
        <v>238</v>
      </c>
      <c r="BM389" s="23" t="s">
        <v>831</v>
      </c>
    </row>
    <row r="390" spans="2:65" s="10" customFormat="1" ht="37.35" customHeight="1" x14ac:dyDescent="0.35">
      <c r="B390" s="177"/>
      <c r="C390" s="178"/>
      <c r="D390" s="179" t="s">
        <v>77</v>
      </c>
      <c r="E390" s="180" t="s">
        <v>832</v>
      </c>
      <c r="F390" s="180" t="s">
        <v>833</v>
      </c>
      <c r="G390" s="178"/>
      <c r="H390" s="178"/>
      <c r="I390" s="181"/>
      <c r="J390" s="182">
        <f>BK390</f>
        <v>0</v>
      </c>
      <c r="K390" s="178"/>
      <c r="L390" s="183"/>
      <c r="M390" s="184"/>
      <c r="N390" s="185"/>
      <c r="O390" s="185"/>
      <c r="P390" s="186">
        <f>P391+P395+P397+P399</f>
        <v>0</v>
      </c>
      <c r="Q390" s="185"/>
      <c r="R390" s="186">
        <f>R391+R395+R397+R399</f>
        <v>0</v>
      </c>
      <c r="S390" s="185"/>
      <c r="T390" s="187">
        <f>T391+T395+T397+T399</f>
        <v>0</v>
      </c>
      <c r="AR390" s="188" t="s">
        <v>187</v>
      </c>
      <c r="AT390" s="189" t="s">
        <v>77</v>
      </c>
      <c r="AU390" s="189" t="s">
        <v>78</v>
      </c>
      <c r="AY390" s="188" t="s">
        <v>162</v>
      </c>
      <c r="BK390" s="190">
        <f>BK391+BK395+BK397+BK399</f>
        <v>0</v>
      </c>
    </row>
    <row r="391" spans="2:65" s="10" customFormat="1" ht="19.95" customHeight="1" x14ac:dyDescent="0.35">
      <c r="B391" s="177"/>
      <c r="C391" s="178"/>
      <c r="D391" s="191" t="s">
        <v>77</v>
      </c>
      <c r="E391" s="192" t="s">
        <v>834</v>
      </c>
      <c r="F391" s="192" t="s">
        <v>835</v>
      </c>
      <c r="G391" s="178"/>
      <c r="H391" s="178"/>
      <c r="I391" s="181"/>
      <c r="J391" s="193">
        <f>BK391</f>
        <v>0</v>
      </c>
      <c r="K391" s="178"/>
      <c r="L391" s="183"/>
      <c r="M391" s="184"/>
      <c r="N391" s="185"/>
      <c r="O391" s="185"/>
      <c r="P391" s="186">
        <f>SUM(P392:P394)</f>
        <v>0</v>
      </c>
      <c r="Q391" s="185"/>
      <c r="R391" s="186">
        <f>SUM(R392:R394)</f>
        <v>0</v>
      </c>
      <c r="S391" s="185"/>
      <c r="T391" s="187">
        <f>SUM(T392:T394)</f>
        <v>0</v>
      </c>
      <c r="AR391" s="188" t="s">
        <v>187</v>
      </c>
      <c r="AT391" s="189" t="s">
        <v>77</v>
      </c>
      <c r="AU391" s="189" t="s">
        <v>25</v>
      </c>
      <c r="AY391" s="188" t="s">
        <v>162</v>
      </c>
      <c r="BK391" s="190">
        <f>SUM(BK392:BK394)</f>
        <v>0</v>
      </c>
    </row>
    <row r="392" spans="2:65" s="1" customFormat="1" ht="31.5" customHeight="1" x14ac:dyDescent="0.3">
      <c r="B392" s="41"/>
      <c r="C392" s="194" t="s">
        <v>836</v>
      </c>
      <c r="D392" s="194" t="s">
        <v>164</v>
      </c>
      <c r="E392" s="195" t="s">
        <v>837</v>
      </c>
      <c r="F392" s="196" t="s">
        <v>838</v>
      </c>
      <c r="G392" s="197" t="s">
        <v>839</v>
      </c>
      <c r="H392" s="198">
        <v>1</v>
      </c>
      <c r="I392" s="199"/>
      <c r="J392" s="200">
        <f>ROUND(I392*H392,2)</f>
        <v>0</v>
      </c>
      <c r="K392" s="196" t="s">
        <v>168</v>
      </c>
      <c r="L392" s="61"/>
      <c r="M392" s="201" t="s">
        <v>24</v>
      </c>
      <c r="N392" s="202" t="s">
        <v>49</v>
      </c>
      <c r="O392" s="42"/>
      <c r="P392" s="203">
        <f>O392*H392</f>
        <v>0</v>
      </c>
      <c r="Q392" s="203">
        <v>0</v>
      </c>
      <c r="R392" s="203">
        <f>Q392*H392</f>
        <v>0</v>
      </c>
      <c r="S392" s="203">
        <v>0</v>
      </c>
      <c r="T392" s="204">
        <f>S392*H392</f>
        <v>0</v>
      </c>
      <c r="AR392" s="23" t="s">
        <v>840</v>
      </c>
      <c r="AT392" s="23" t="s">
        <v>164</v>
      </c>
      <c r="AU392" s="23" t="s">
        <v>87</v>
      </c>
      <c r="AY392" s="23" t="s">
        <v>162</v>
      </c>
      <c r="BE392" s="205">
        <f>IF(N392="základní",J392,0)</f>
        <v>0</v>
      </c>
      <c r="BF392" s="205">
        <f>IF(N392="snížená",J392,0)</f>
        <v>0</v>
      </c>
      <c r="BG392" s="205">
        <f>IF(N392="zákl. přenesená",J392,0)</f>
        <v>0</v>
      </c>
      <c r="BH392" s="205">
        <f>IF(N392="sníž. přenesená",J392,0)</f>
        <v>0</v>
      </c>
      <c r="BI392" s="205">
        <f>IF(N392="nulová",J392,0)</f>
        <v>0</v>
      </c>
      <c r="BJ392" s="23" t="s">
        <v>25</v>
      </c>
      <c r="BK392" s="205">
        <f>ROUND(I392*H392,2)</f>
        <v>0</v>
      </c>
      <c r="BL392" s="23" t="s">
        <v>840</v>
      </c>
      <c r="BM392" s="23" t="s">
        <v>841</v>
      </c>
    </row>
    <row r="393" spans="2:65" s="11" customFormat="1" ht="24" x14ac:dyDescent="0.3">
      <c r="B393" s="206"/>
      <c r="C393" s="207"/>
      <c r="D393" s="208" t="s">
        <v>171</v>
      </c>
      <c r="E393" s="209" t="s">
        <v>24</v>
      </c>
      <c r="F393" s="210" t="s">
        <v>842</v>
      </c>
      <c r="G393" s="207"/>
      <c r="H393" s="211">
        <v>1</v>
      </c>
      <c r="I393" s="212"/>
      <c r="J393" s="207"/>
      <c r="K393" s="207"/>
      <c r="L393" s="213"/>
      <c r="M393" s="214"/>
      <c r="N393" s="215"/>
      <c r="O393" s="215"/>
      <c r="P393" s="215"/>
      <c r="Q393" s="215"/>
      <c r="R393" s="215"/>
      <c r="S393" s="215"/>
      <c r="T393" s="216"/>
      <c r="AT393" s="217" t="s">
        <v>171</v>
      </c>
      <c r="AU393" s="217" t="s">
        <v>87</v>
      </c>
      <c r="AV393" s="11" t="s">
        <v>87</v>
      </c>
      <c r="AW393" s="11" t="s">
        <v>41</v>
      </c>
      <c r="AX393" s="11" t="s">
        <v>25</v>
      </c>
      <c r="AY393" s="217" t="s">
        <v>162</v>
      </c>
    </row>
    <row r="394" spans="2:65" s="1" customFormat="1" ht="31.5" customHeight="1" x14ac:dyDescent="0.3">
      <c r="B394" s="41"/>
      <c r="C394" s="194" t="s">
        <v>843</v>
      </c>
      <c r="D394" s="194" t="s">
        <v>164</v>
      </c>
      <c r="E394" s="195" t="s">
        <v>844</v>
      </c>
      <c r="F394" s="196" t="s">
        <v>845</v>
      </c>
      <c r="G394" s="197" t="s">
        <v>839</v>
      </c>
      <c r="H394" s="198">
        <v>1</v>
      </c>
      <c r="I394" s="199"/>
      <c r="J394" s="200">
        <f>ROUND(I394*H394,2)</f>
        <v>0</v>
      </c>
      <c r="K394" s="196" t="s">
        <v>168</v>
      </c>
      <c r="L394" s="61"/>
      <c r="M394" s="201" t="s">
        <v>24</v>
      </c>
      <c r="N394" s="202" t="s">
        <v>49</v>
      </c>
      <c r="O394" s="42"/>
      <c r="P394" s="203">
        <f>O394*H394</f>
        <v>0</v>
      </c>
      <c r="Q394" s="203">
        <v>0</v>
      </c>
      <c r="R394" s="203">
        <f>Q394*H394</f>
        <v>0</v>
      </c>
      <c r="S394" s="203">
        <v>0</v>
      </c>
      <c r="T394" s="204">
        <f>S394*H394</f>
        <v>0</v>
      </c>
      <c r="AR394" s="23" t="s">
        <v>840</v>
      </c>
      <c r="AT394" s="23" t="s">
        <v>164</v>
      </c>
      <c r="AU394" s="23" t="s">
        <v>87</v>
      </c>
      <c r="AY394" s="23" t="s">
        <v>162</v>
      </c>
      <c r="BE394" s="205">
        <f>IF(N394="základní",J394,0)</f>
        <v>0</v>
      </c>
      <c r="BF394" s="205">
        <f>IF(N394="snížená",J394,0)</f>
        <v>0</v>
      </c>
      <c r="BG394" s="205">
        <f>IF(N394="zákl. přenesená",J394,0)</f>
        <v>0</v>
      </c>
      <c r="BH394" s="205">
        <f>IF(N394="sníž. přenesená",J394,0)</f>
        <v>0</v>
      </c>
      <c r="BI394" s="205">
        <f>IF(N394="nulová",J394,0)</f>
        <v>0</v>
      </c>
      <c r="BJ394" s="23" t="s">
        <v>25</v>
      </c>
      <c r="BK394" s="205">
        <f>ROUND(I394*H394,2)</f>
        <v>0</v>
      </c>
      <c r="BL394" s="23" t="s">
        <v>840</v>
      </c>
      <c r="BM394" s="23" t="s">
        <v>846</v>
      </c>
    </row>
    <row r="395" spans="2:65" s="10" customFormat="1" ht="29.85" customHeight="1" x14ac:dyDescent="0.35">
      <c r="B395" s="177"/>
      <c r="C395" s="178"/>
      <c r="D395" s="191" t="s">
        <v>77</v>
      </c>
      <c r="E395" s="192" t="s">
        <v>847</v>
      </c>
      <c r="F395" s="192" t="s">
        <v>848</v>
      </c>
      <c r="G395" s="178"/>
      <c r="H395" s="178"/>
      <c r="I395" s="181"/>
      <c r="J395" s="193">
        <f>BK395</f>
        <v>0</v>
      </c>
      <c r="K395" s="178"/>
      <c r="L395" s="183"/>
      <c r="M395" s="184"/>
      <c r="N395" s="185"/>
      <c r="O395" s="185"/>
      <c r="P395" s="186">
        <f>P396</f>
        <v>0</v>
      </c>
      <c r="Q395" s="185"/>
      <c r="R395" s="186">
        <f>R396</f>
        <v>0</v>
      </c>
      <c r="S395" s="185"/>
      <c r="T395" s="187">
        <f>T396</f>
        <v>0</v>
      </c>
      <c r="AR395" s="188" t="s">
        <v>187</v>
      </c>
      <c r="AT395" s="189" t="s">
        <v>77</v>
      </c>
      <c r="AU395" s="189" t="s">
        <v>25</v>
      </c>
      <c r="AY395" s="188" t="s">
        <v>162</v>
      </c>
      <c r="BK395" s="190">
        <f>BK396</f>
        <v>0</v>
      </c>
    </row>
    <row r="396" spans="2:65" s="1" customFormat="1" ht="22.5" customHeight="1" x14ac:dyDescent="0.3">
      <c r="B396" s="41"/>
      <c r="C396" s="194" t="s">
        <v>849</v>
      </c>
      <c r="D396" s="194" t="s">
        <v>164</v>
      </c>
      <c r="E396" s="195" t="s">
        <v>850</v>
      </c>
      <c r="F396" s="196" t="s">
        <v>851</v>
      </c>
      <c r="G396" s="197" t="s">
        <v>762</v>
      </c>
      <c r="H396" s="257"/>
      <c r="I396" s="199"/>
      <c r="J396" s="200">
        <f>ROUND(I396*H396,2)</f>
        <v>0</v>
      </c>
      <c r="K396" s="196" t="s">
        <v>168</v>
      </c>
      <c r="L396" s="61"/>
      <c r="M396" s="201" t="s">
        <v>24</v>
      </c>
      <c r="N396" s="202" t="s">
        <v>49</v>
      </c>
      <c r="O396" s="42"/>
      <c r="P396" s="203">
        <f>O396*H396</f>
        <v>0</v>
      </c>
      <c r="Q396" s="203">
        <v>0</v>
      </c>
      <c r="R396" s="203">
        <f>Q396*H396</f>
        <v>0</v>
      </c>
      <c r="S396" s="203">
        <v>0</v>
      </c>
      <c r="T396" s="204">
        <f>S396*H396</f>
        <v>0</v>
      </c>
      <c r="AR396" s="23" t="s">
        <v>840</v>
      </c>
      <c r="AT396" s="23" t="s">
        <v>164</v>
      </c>
      <c r="AU396" s="23" t="s">
        <v>87</v>
      </c>
      <c r="AY396" s="23" t="s">
        <v>162</v>
      </c>
      <c r="BE396" s="205">
        <f>IF(N396="základní",J396,0)</f>
        <v>0</v>
      </c>
      <c r="BF396" s="205">
        <f>IF(N396="snížená",J396,0)</f>
        <v>0</v>
      </c>
      <c r="BG396" s="205">
        <f>IF(N396="zákl. přenesená",J396,0)</f>
        <v>0</v>
      </c>
      <c r="BH396" s="205">
        <f>IF(N396="sníž. přenesená",J396,0)</f>
        <v>0</v>
      </c>
      <c r="BI396" s="205">
        <f>IF(N396="nulová",J396,0)</f>
        <v>0</v>
      </c>
      <c r="BJ396" s="23" t="s">
        <v>25</v>
      </c>
      <c r="BK396" s="205">
        <f>ROUND(I396*H396,2)</f>
        <v>0</v>
      </c>
      <c r="BL396" s="23" t="s">
        <v>840</v>
      </c>
      <c r="BM396" s="23" t="s">
        <v>852</v>
      </c>
    </row>
    <row r="397" spans="2:65" s="10" customFormat="1" ht="29.85" customHeight="1" x14ac:dyDescent="0.35">
      <c r="B397" s="177"/>
      <c r="C397" s="178"/>
      <c r="D397" s="191" t="s">
        <v>77</v>
      </c>
      <c r="E397" s="192" t="s">
        <v>853</v>
      </c>
      <c r="F397" s="192" t="s">
        <v>854</v>
      </c>
      <c r="G397" s="178"/>
      <c r="H397" s="178"/>
      <c r="I397" s="181"/>
      <c r="J397" s="193">
        <f>BK397</f>
        <v>0</v>
      </c>
      <c r="K397" s="178"/>
      <c r="L397" s="183"/>
      <c r="M397" s="184"/>
      <c r="N397" s="185"/>
      <c r="O397" s="185"/>
      <c r="P397" s="186">
        <f>P398</f>
        <v>0</v>
      </c>
      <c r="Q397" s="185"/>
      <c r="R397" s="186">
        <f>R398</f>
        <v>0</v>
      </c>
      <c r="S397" s="185"/>
      <c r="T397" s="187">
        <f>T398</f>
        <v>0</v>
      </c>
      <c r="AR397" s="188" t="s">
        <v>187</v>
      </c>
      <c r="AT397" s="189" t="s">
        <v>77</v>
      </c>
      <c r="AU397" s="189" t="s">
        <v>25</v>
      </c>
      <c r="AY397" s="188" t="s">
        <v>162</v>
      </c>
      <c r="BK397" s="190">
        <f>BK398</f>
        <v>0</v>
      </c>
    </row>
    <row r="398" spans="2:65" s="1" customFormat="1" ht="22.5" customHeight="1" x14ac:dyDescent="0.3">
      <c r="B398" s="41"/>
      <c r="C398" s="194" t="s">
        <v>855</v>
      </c>
      <c r="D398" s="194" t="s">
        <v>164</v>
      </c>
      <c r="E398" s="195" t="s">
        <v>856</v>
      </c>
      <c r="F398" s="196" t="s">
        <v>857</v>
      </c>
      <c r="G398" s="197" t="s">
        <v>762</v>
      </c>
      <c r="H398" s="257"/>
      <c r="I398" s="199"/>
      <c r="J398" s="200">
        <f>ROUND(I398*H398,2)</f>
        <v>0</v>
      </c>
      <c r="K398" s="196" t="s">
        <v>168</v>
      </c>
      <c r="L398" s="61"/>
      <c r="M398" s="201" t="s">
        <v>24</v>
      </c>
      <c r="N398" s="202" t="s">
        <v>49</v>
      </c>
      <c r="O398" s="42"/>
      <c r="P398" s="203">
        <f>O398*H398</f>
        <v>0</v>
      </c>
      <c r="Q398" s="203">
        <v>0</v>
      </c>
      <c r="R398" s="203">
        <f>Q398*H398</f>
        <v>0</v>
      </c>
      <c r="S398" s="203">
        <v>0</v>
      </c>
      <c r="T398" s="204">
        <f>S398*H398</f>
        <v>0</v>
      </c>
      <c r="AR398" s="23" t="s">
        <v>840</v>
      </c>
      <c r="AT398" s="23" t="s">
        <v>164</v>
      </c>
      <c r="AU398" s="23" t="s">
        <v>87</v>
      </c>
      <c r="AY398" s="23" t="s">
        <v>162</v>
      </c>
      <c r="BE398" s="205">
        <f>IF(N398="základní",J398,0)</f>
        <v>0</v>
      </c>
      <c r="BF398" s="205">
        <f>IF(N398="snížená",J398,0)</f>
        <v>0</v>
      </c>
      <c r="BG398" s="205">
        <f>IF(N398="zákl. přenesená",J398,0)</f>
        <v>0</v>
      </c>
      <c r="BH398" s="205">
        <f>IF(N398="sníž. přenesená",J398,0)</f>
        <v>0</v>
      </c>
      <c r="BI398" s="205">
        <f>IF(N398="nulová",J398,0)</f>
        <v>0</v>
      </c>
      <c r="BJ398" s="23" t="s">
        <v>25</v>
      </c>
      <c r="BK398" s="205">
        <f>ROUND(I398*H398,2)</f>
        <v>0</v>
      </c>
      <c r="BL398" s="23" t="s">
        <v>840</v>
      </c>
      <c r="BM398" s="23" t="s">
        <v>858</v>
      </c>
    </row>
    <row r="399" spans="2:65" s="10" customFormat="1" ht="29.85" customHeight="1" x14ac:dyDescent="0.35">
      <c r="B399" s="177"/>
      <c r="C399" s="178"/>
      <c r="D399" s="191" t="s">
        <v>77</v>
      </c>
      <c r="E399" s="192" t="s">
        <v>859</v>
      </c>
      <c r="F399" s="192" t="s">
        <v>860</v>
      </c>
      <c r="G399" s="178"/>
      <c r="H399" s="178"/>
      <c r="I399" s="181"/>
      <c r="J399" s="193">
        <f>BK399</f>
        <v>0</v>
      </c>
      <c r="K399" s="178"/>
      <c r="L399" s="183"/>
      <c r="M399" s="184"/>
      <c r="N399" s="185"/>
      <c r="O399" s="185"/>
      <c r="P399" s="186">
        <f>P400</f>
        <v>0</v>
      </c>
      <c r="Q399" s="185"/>
      <c r="R399" s="186">
        <f>R400</f>
        <v>0</v>
      </c>
      <c r="S399" s="185"/>
      <c r="T399" s="187">
        <f>T400</f>
        <v>0</v>
      </c>
      <c r="AR399" s="188" t="s">
        <v>187</v>
      </c>
      <c r="AT399" s="189" t="s">
        <v>77</v>
      </c>
      <c r="AU399" s="189" t="s">
        <v>25</v>
      </c>
      <c r="AY399" s="188" t="s">
        <v>162</v>
      </c>
      <c r="BK399" s="190">
        <f>BK400</f>
        <v>0</v>
      </c>
    </row>
    <row r="400" spans="2:65" s="1" customFormat="1" ht="22.5" customHeight="1" x14ac:dyDescent="0.3">
      <c r="B400" s="41"/>
      <c r="C400" s="194" t="s">
        <v>861</v>
      </c>
      <c r="D400" s="194" t="s">
        <v>164</v>
      </c>
      <c r="E400" s="195" t="s">
        <v>862</v>
      </c>
      <c r="F400" s="196" t="s">
        <v>863</v>
      </c>
      <c r="G400" s="197" t="s">
        <v>762</v>
      </c>
      <c r="H400" s="257"/>
      <c r="I400" s="199"/>
      <c r="J400" s="200">
        <f>ROUND(I400*H400,2)</f>
        <v>0</v>
      </c>
      <c r="K400" s="196" t="s">
        <v>168</v>
      </c>
      <c r="L400" s="61"/>
      <c r="M400" s="201" t="s">
        <v>24</v>
      </c>
      <c r="N400" s="258" t="s">
        <v>49</v>
      </c>
      <c r="O400" s="259"/>
      <c r="P400" s="260">
        <f>O400*H400</f>
        <v>0</v>
      </c>
      <c r="Q400" s="260">
        <v>0</v>
      </c>
      <c r="R400" s="260">
        <f>Q400*H400</f>
        <v>0</v>
      </c>
      <c r="S400" s="260">
        <v>0</v>
      </c>
      <c r="T400" s="261">
        <f>S400*H400</f>
        <v>0</v>
      </c>
      <c r="AR400" s="23" t="s">
        <v>840</v>
      </c>
      <c r="AT400" s="23" t="s">
        <v>164</v>
      </c>
      <c r="AU400" s="23" t="s">
        <v>87</v>
      </c>
      <c r="AY400" s="23" t="s">
        <v>162</v>
      </c>
      <c r="BE400" s="205">
        <f>IF(N400="základní",J400,0)</f>
        <v>0</v>
      </c>
      <c r="BF400" s="205">
        <f>IF(N400="snížená",J400,0)</f>
        <v>0</v>
      </c>
      <c r="BG400" s="205">
        <f>IF(N400="zákl. přenesená",J400,0)</f>
        <v>0</v>
      </c>
      <c r="BH400" s="205">
        <f>IF(N400="sníž. přenesená",J400,0)</f>
        <v>0</v>
      </c>
      <c r="BI400" s="205">
        <f>IF(N400="nulová",J400,0)</f>
        <v>0</v>
      </c>
      <c r="BJ400" s="23" t="s">
        <v>25</v>
      </c>
      <c r="BK400" s="205">
        <f>ROUND(I400*H400,2)</f>
        <v>0</v>
      </c>
      <c r="BL400" s="23" t="s">
        <v>840</v>
      </c>
      <c r="BM400" s="23" t="s">
        <v>864</v>
      </c>
    </row>
    <row r="401" spans="2:12" s="1" customFormat="1" ht="6.9" customHeight="1" x14ac:dyDescent="0.3">
      <c r="B401" s="56"/>
      <c r="C401" s="57"/>
      <c r="D401" s="57"/>
      <c r="E401" s="57"/>
      <c r="F401" s="57"/>
      <c r="G401" s="57"/>
      <c r="H401" s="57"/>
      <c r="I401" s="140"/>
      <c r="J401" s="57"/>
      <c r="K401" s="57"/>
      <c r="L401" s="61"/>
    </row>
  </sheetData>
  <sheetProtection password="CC35" sheet="1" objects="1" scenarios="1" formatCells="0" formatColumns="0" formatRows="0" sort="0" autoFilter="0"/>
  <autoFilter ref="C94:K400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44"/>
  <sheetViews>
    <sheetView showGridLines="0" workbookViewId="0">
      <pane ySplit="1" topLeftCell="A2" activePane="bottomLeft" state="frozen"/>
      <selection pane="bottomLeft"/>
    </sheetView>
  </sheetViews>
  <sheetFormatPr defaultRowHeight="12" x14ac:dyDescent="0.3"/>
  <cols>
    <col min="1" max="1" width="8.28515625" customWidth="1"/>
    <col min="2" max="2" width="1.7109375" customWidth="1"/>
    <col min="3" max="3" width="4.140625" customWidth="1"/>
    <col min="4" max="4" width="4.28515625" customWidth="1"/>
    <col min="5" max="5" width="17.140625" customWidth="1"/>
    <col min="6" max="6" width="75" customWidth="1"/>
    <col min="7" max="7" width="8.7109375" customWidth="1"/>
    <col min="8" max="8" width="11.140625" customWidth="1"/>
    <col min="9" max="9" width="12.7109375" style="111" customWidth="1"/>
    <col min="10" max="10" width="23.42578125" customWidth="1"/>
    <col min="11" max="11" width="15.42578125" customWidth="1"/>
    <col min="13" max="18" width="9.28515625" hidden="1"/>
    <col min="19" max="19" width="8.140625" hidden="1" customWidth="1"/>
    <col min="20" max="20" width="29.7109375" hidden="1" customWidth="1"/>
    <col min="21" max="21" width="16.28515625" hidden="1" customWidth="1"/>
    <col min="22" max="22" width="12.28515625" customWidth="1"/>
    <col min="23" max="23" width="16.28515625" customWidth="1"/>
    <col min="24" max="24" width="12.28515625" customWidth="1"/>
    <col min="25" max="25" width="15" customWidth="1"/>
    <col min="26" max="26" width="11" customWidth="1"/>
    <col min="27" max="27" width="15" customWidth="1"/>
    <col min="28" max="28" width="16.28515625" customWidth="1"/>
    <col min="29" max="29" width="11" customWidth="1"/>
    <col min="30" max="30" width="15" customWidth="1"/>
    <col min="31" max="31" width="16.28515625" customWidth="1"/>
    <col min="44" max="65" width="9.28515625" hidden="1"/>
  </cols>
  <sheetData>
    <row r="1" spans="1:70" ht="21.75" customHeight="1" x14ac:dyDescent="0.3">
      <c r="A1" s="20"/>
      <c r="B1" s="112"/>
      <c r="C1" s="112"/>
      <c r="D1" s="113" t="s">
        <v>1</v>
      </c>
      <c r="E1" s="112"/>
      <c r="F1" s="114" t="s">
        <v>92</v>
      </c>
      <c r="G1" s="381" t="s">
        <v>93</v>
      </c>
      <c r="H1" s="381"/>
      <c r="I1" s="115"/>
      <c r="J1" s="114" t="s">
        <v>94</v>
      </c>
      <c r="K1" s="113" t="s">
        <v>95</v>
      </c>
      <c r="L1" s="114" t="s">
        <v>96</v>
      </c>
      <c r="M1" s="114"/>
      <c r="N1" s="114"/>
      <c r="O1" s="114"/>
      <c r="P1" s="114"/>
      <c r="Q1" s="114"/>
      <c r="R1" s="114"/>
      <c r="S1" s="114"/>
      <c r="T1" s="114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" customHeight="1" x14ac:dyDescent="0.3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23" t="s">
        <v>90</v>
      </c>
      <c r="AZ2" s="116" t="s">
        <v>865</v>
      </c>
      <c r="BA2" s="116" t="s">
        <v>24</v>
      </c>
      <c r="BB2" s="116" t="s">
        <v>24</v>
      </c>
      <c r="BC2" s="116" t="s">
        <v>866</v>
      </c>
      <c r="BD2" s="116" t="s">
        <v>87</v>
      </c>
    </row>
    <row r="3" spans="1:70" ht="6.9" customHeight="1" x14ac:dyDescent="0.3">
      <c r="B3" s="24"/>
      <c r="C3" s="25"/>
      <c r="D3" s="25"/>
      <c r="E3" s="25"/>
      <c r="F3" s="25"/>
      <c r="G3" s="25"/>
      <c r="H3" s="25"/>
      <c r="I3" s="117"/>
      <c r="J3" s="25"/>
      <c r="K3" s="26"/>
      <c r="AT3" s="23" t="s">
        <v>87</v>
      </c>
      <c r="AZ3" s="116" t="s">
        <v>867</v>
      </c>
      <c r="BA3" s="116" t="s">
        <v>24</v>
      </c>
      <c r="BB3" s="116" t="s">
        <v>24</v>
      </c>
      <c r="BC3" s="116" t="s">
        <v>10</v>
      </c>
      <c r="BD3" s="116" t="s">
        <v>87</v>
      </c>
    </row>
    <row r="4" spans="1:70" ht="36.9" customHeight="1" x14ac:dyDescent="0.3">
      <c r="B4" s="27"/>
      <c r="C4" s="28"/>
      <c r="D4" s="29" t="s">
        <v>101</v>
      </c>
      <c r="E4" s="28"/>
      <c r="F4" s="28"/>
      <c r="G4" s="28"/>
      <c r="H4" s="28"/>
      <c r="I4" s="118"/>
      <c r="J4" s="28"/>
      <c r="K4" s="30"/>
      <c r="M4" s="31" t="s">
        <v>12</v>
      </c>
      <c r="AT4" s="23" t="s">
        <v>6</v>
      </c>
      <c r="AZ4" s="116" t="s">
        <v>868</v>
      </c>
      <c r="BA4" s="116" t="s">
        <v>24</v>
      </c>
      <c r="BB4" s="116" t="s">
        <v>24</v>
      </c>
      <c r="BC4" s="116" t="s">
        <v>663</v>
      </c>
      <c r="BD4" s="116" t="s">
        <v>87</v>
      </c>
    </row>
    <row r="5" spans="1:70" ht="6.9" customHeight="1" x14ac:dyDescent="0.3">
      <c r="B5" s="27"/>
      <c r="C5" s="28"/>
      <c r="D5" s="28"/>
      <c r="E5" s="28"/>
      <c r="F5" s="28"/>
      <c r="G5" s="28"/>
      <c r="H5" s="28"/>
      <c r="I5" s="118"/>
      <c r="J5" s="28"/>
      <c r="K5" s="30"/>
      <c r="AZ5" s="116" t="s">
        <v>869</v>
      </c>
      <c r="BA5" s="116" t="s">
        <v>24</v>
      </c>
      <c r="BB5" s="116" t="s">
        <v>24</v>
      </c>
      <c r="BC5" s="116" t="s">
        <v>10</v>
      </c>
      <c r="BD5" s="116" t="s">
        <v>87</v>
      </c>
    </row>
    <row r="6" spans="1:70" ht="13.2" x14ac:dyDescent="0.3">
      <c r="B6" s="27"/>
      <c r="C6" s="28"/>
      <c r="D6" s="36" t="s">
        <v>18</v>
      </c>
      <c r="E6" s="28"/>
      <c r="F6" s="28"/>
      <c r="G6" s="28"/>
      <c r="H6" s="28"/>
      <c r="I6" s="118"/>
      <c r="J6" s="28"/>
      <c r="K6" s="30"/>
    </row>
    <row r="7" spans="1:70" ht="22.5" customHeight="1" x14ac:dyDescent="0.3">
      <c r="B7" s="27"/>
      <c r="C7" s="28"/>
      <c r="D7" s="28"/>
      <c r="E7" s="382" t="str">
        <f>'Rekapitulace stavby'!K6</f>
        <v>Revitalizace hřbitova ve Viganticích</v>
      </c>
      <c r="F7" s="383"/>
      <c r="G7" s="383"/>
      <c r="H7" s="383"/>
      <c r="I7" s="118"/>
      <c r="J7" s="28"/>
      <c r="K7" s="30"/>
    </row>
    <row r="8" spans="1:70" s="1" customFormat="1" ht="13.2" x14ac:dyDescent="0.3">
      <c r="B8" s="41"/>
      <c r="C8" s="42"/>
      <c r="D8" s="36" t="s">
        <v>108</v>
      </c>
      <c r="E8" s="42"/>
      <c r="F8" s="42"/>
      <c r="G8" s="42"/>
      <c r="H8" s="42"/>
      <c r="I8" s="119"/>
      <c r="J8" s="42"/>
      <c r="K8" s="45"/>
    </row>
    <row r="9" spans="1:70" s="1" customFormat="1" ht="36.9" customHeight="1" x14ac:dyDescent="0.3">
      <c r="B9" s="41"/>
      <c r="C9" s="42"/>
      <c r="D9" s="42"/>
      <c r="E9" s="384" t="s">
        <v>870</v>
      </c>
      <c r="F9" s="385"/>
      <c r="G9" s="385"/>
      <c r="H9" s="385"/>
      <c r="I9" s="119"/>
      <c r="J9" s="42"/>
      <c r="K9" s="45"/>
    </row>
    <row r="10" spans="1:70" s="1" customFormat="1" x14ac:dyDescent="0.3">
      <c r="B10" s="41"/>
      <c r="C10" s="42"/>
      <c r="D10" s="42"/>
      <c r="E10" s="42"/>
      <c r="F10" s="42"/>
      <c r="G10" s="42"/>
      <c r="H10" s="42"/>
      <c r="I10" s="119"/>
      <c r="J10" s="42"/>
      <c r="K10" s="45"/>
    </row>
    <row r="11" spans="1:70" s="1" customFormat="1" ht="14.4" customHeight="1" x14ac:dyDescent="0.3">
      <c r="B11" s="41"/>
      <c r="C11" s="42"/>
      <c r="D11" s="36" t="s">
        <v>21</v>
      </c>
      <c r="E11" s="42"/>
      <c r="F11" s="34" t="s">
        <v>91</v>
      </c>
      <c r="G11" s="42"/>
      <c r="H11" s="42"/>
      <c r="I11" s="120" t="s">
        <v>23</v>
      </c>
      <c r="J11" s="34" t="s">
        <v>24</v>
      </c>
      <c r="K11" s="45"/>
    </row>
    <row r="12" spans="1:70" s="1" customFormat="1" ht="14.4" customHeight="1" x14ac:dyDescent="0.3">
      <c r="B12" s="41"/>
      <c r="C12" s="42"/>
      <c r="D12" s="36" t="s">
        <v>26</v>
      </c>
      <c r="E12" s="42"/>
      <c r="F12" s="34" t="s">
        <v>27</v>
      </c>
      <c r="G12" s="42"/>
      <c r="H12" s="42"/>
      <c r="I12" s="120" t="s">
        <v>28</v>
      </c>
      <c r="J12" s="121" t="str">
        <f>'Rekapitulace stavby'!AN8</f>
        <v>19.12.2016</v>
      </c>
      <c r="K12" s="45"/>
    </row>
    <row r="13" spans="1:70" s="1" customFormat="1" ht="21.75" customHeight="1" x14ac:dyDescent="0.3">
      <c r="B13" s="41"/>
      <c r="C13" s="42"/>
      <c r="D13" s="33" t="s">
        <v>31</v>
      </c>
      <c r="E13" s="42"/>
      <c r="F13" s="38" t="s">
        <v>32</v>
      </c>
      <c r="G13" s="42"/>
      <c r="H13" s="42"/>
      <c r="I13" s="119"/>
      <c r="J13" s="42"/>
      <c r="K13" s="45"/>
    </row>
    <row r="14" spans="1:70" s="1" customFormat="1" ht="14.4" customHeight="1" x14ac:dyDescent="0.3">
      <c r="B14" s="41"/>
      <c r="C14" s="42"/>
      <c r="D14" s="36" t="s">
        <v>33</v>
      </c>
      <c r="E14" s="42"/>
      <c r="F14" s="42"/>
      <c r="G14" s="42"/>
      <c r="H14" s="42"/>
      <c r="I14" s="120" t="s">
        <v>34</v>
      </c>
      <c r="J14" s="34" t="str">
        <f>IF('Rekapitulace stavby'!AN10="","",'Rekapitulace stavby'!AN10)</f>
        <v/>
      </c>
      <c r="K14" s="45"/>
    </row>
    <row r="15" spans="1:70" s="1" customFormat="1" ht="18" customHeight="1" x14ac:dyDescent="0.3">
      <c r="B15" s="41"/>
      <c r="C15" s="42"/>
      <c r="D15" s="42"/>
      <c r="E15" s="34" t="str">
        <f>IF('Rekapitulace stavby'!E11="","",'Rekapitulace stavby'!E11)</f>
        <v>Město Rožnov pod Radhoštěm</v>
      </c>
      <c r="F15" s="42"/>
      <c r="G15" s="42"/>
      <c r="H15" s="42"/>
      <c r="I15" s="120" t="s">
        <v>36</v>
      </c>
      <c r="J15" s="34" t="str">
        <f>IF('Rekapitulace stavby'!AN11="","",'Rekapitulace stavby'!AN11)</f>
        <v/>
      </c>
      <c r="K15" s="45"/>
    </row>
    <row r="16" spans="1:70" s="1" customFormat="1" ht="6.9" customHeight="1" x14ac:dyDescent="0.3">
      <c r="B16" s="41"/>
      <c r="C16" s="42"/>
      <c r="D16" s="42"/>
      <c r="E16" s="42"/>
      <c r="F16" s="42"/>
      <c r="G16" s="42"/>
      <c r="H16" s="42"/>
      <c r="I16" s="119"/>
      <c r="J16" s="42"/>
      <c r="K16" s="45"/>
    </row>
    <row r="17" spans="2:11" s="1" customFormat="1" ht="14.4" customHeight="1" x14ac:dyDescent="0.3">
      <c r="B17" s="41"/>
      <c r="C17" s="42"/>
      <c r="D17" s="36" t="s">
        <v>37</v>
      </c>
      <c r="E17" s="42"/>
      <c r="F17" s="42"/>
      <c r="G17" s="42"/>
      <c r="H17" s="42"/>
      <c r="I17" s="120" t="s">
        <v>34</v>
      </c>
      <c r="J17" s="34" t="str">
        <f>IF('Rekapitulace stavby'!AN13="Vyplň údaj","",IF('Rekapitulace stavby'!AN13="","",'Rekapitulace stavby'!AN13))</f>
        <v/>
      </c>
      <c r="K17" s="45"/>
    </row>
    <row r="18" spans="2:11" s="1" customFormat="1" ht="18" customHeight="1" x14ac:dyDescent="0.3">
      <c r="B18" s="41"/>
      <c r="C18" s="42"/>
      <c r="D18" s="42"/>
      <c r="E18" s="34" t="str">
        <f>IF('Rekapitulace stavby'!E14="Vyplň údaj","",IF('Rekapitulace stavby'!E14="","",'Rekapitulace stavby'!E14))</f>
        <v/>
      </c>
      <c r="F18" s="42"/>
      <c r="G18" s="42"/>
      <c r="H18" s="42"/>
      <c r="I18" s="120" t="s">
        <v>36</v>
      </c>
      <c r="J18" s="34" t="str">
        <f>IF('Rekapitulace stavby'!AN14="Vyplň údaj","",IF('Rekapitulace stavby'!AN14="","",'Rekapitulace stavby'!AN14))</f>
        <v/>
      </c>
      <c r="K18" s="45"/>
    </row>
    <row r="19" spans="2:11" s="1" customFormat="1" ht="6.9" customHeight="1" x14ac:dyDescent="0.3">
      <c r="B19" s="41"/>
      <c r="C19" s="42"/>
      <c r="D19" s="42"/>
      <c r="E19" s="42"/>
      <c r="F19" s="42"/>
      <c r="G19" s="42"/>
      <c r="H19" s="42"/>
      <c r="I19" s="119"/>
      <c r="J19" s="42"/>
      <c r="K19" s="45"/>
    </row>
    <row r="20" spans="2:11" s="1" customFormat="1" ht="14.4" customHeight="1" x14ac:dyDescent="0.3">
      <c r="B20" s="41"/>
      <c r="C20" s="42"/>
      <c r="D20" s="36" t="s">
        <v>39</v>
      </c>
      <c r="E20" s="42"/>
      <c r="F20" s="42"/>
      <c r="G20" s="42"/>
      <c r="H20" s="42"/>
      <c r="I20" s="120" t="s">
        <v>34</v>
      </c>
      <c r="J20" s="34" t="str">
        <f>IF('Rekapitulace stavby'!AN16="","",'Rekapitulace stavby'!AN16)</f>
        <v/>
      </c>
      <c r="K20" s="45"/>
    </row>
    <row r="21" spans="2:11" s="1" customFormat="1" ht="18" customHeight="1" x14ac:dyDescent="0.3">
      <c r="B21" s="41"/>
      <c r="C21" s="42"/>
      <c r="D21" s="42"/>
      <c r="E21" s="34" t="str">
        <f>IF('Rekapitulace stavby'!E17="","",'Rekapitulace stavby'!E17)</f>
        <v>Ing. Zdeněk Strnadel</v>
      </c>
      <c r="F21" s="42"/>
      <c r="G21" s="42"/>
      <c r="H21" s="42"/>
      <c r="I21" s="120" t="s">
        <v>36</v>
      </c>
      <c r="J21" s="34" t="str">
        <f>IF('Rekapitulace stavby'!AN17="","",'Rekapitulace stavby'!AN17)</f>
        <v/>
      </c>
      <c r="K21" s="45"/>
    </row>
    <row r="22" spans="2:11" s="1" customFormat="1" ht="6.9" customHeight="1" x14ac:dyDescent="0.3">
      <c r="B22" s="41"/>
      <c r="C22" s="42"/>
      <c r="D22" s="42"/>
      <c r="E22" s="42"/>
      <c r="F22" s="42"/>
      <c r="G22" s="42"/>
      <c r="H22" s="42"/>
      <c r="I22" s="119"/>
      <c r="J22" s="42"/>
      <c r="K22" s="45"/>
    </row>
    <row r="23" spans="2:11" s="1" customFormat="1" ht="14.4" customHeight="1" x14ac:dyDescent="0.3">
      <c r="B23" s="41"/>
      <c r="C23" s="42"/>
      <c r="D23" s="36" t="s">
        <v>42</v>
      </c>
      <c r="E23" s="42"/>
      <c r="F23" s="42"/>
      <c r="G23" s="42"/>
      <c r="H23" s="42"/>
      <c r="I23" s="119"/>
      <c r="J23" s="42"/>
      <c r="K23" s="45"/>
    </row>
    <row r="24" spans="2:11" s="6" customFormat="1" ht="22.5" customHeight="1" x14ac:dyDescent="0.3">
      <c r="B24" s="122"/>
      <c r="C24" s="123"/>
      <c r="D24" s="123"/>
      <c r="E24" s="374" t="s">
        <v>24</v>
      </c>
      <c r="F24" s="374"/>
      <c r="G24" s="374"/>
      <c r="H24" s="374"/>
      <c r="I24" s="124"/>
      <c r="J24" s="123"/>
      <c r="K24" s="125"/>
    </row>
    <row r="25" spans="2:11" s="1" customFormat="1" ht="6.9" customHeight="1" x14ac:dyDescent="0.3">
      <c r="B25" s="41"/>
      <c r="C25" s="42"/>
      <c r="D25" s="42"/>
      <c r="E25" s="42"/>
      <c r="F25" s="42"/>
      <c r="G25" s="42"/>
      <c r="H25" s="42"/>
      <c r="I25" s="119"/>
      <c r="J25" s="42"/>
      <c r="K25" s="45"/>
    </row>
    <row r="26" spans="2:11" s="1" customFormat="1" ht="6.9" customHeight="1" x14ac:dyDescent="0.3">
      <c r="B26" s="41"/>
      <c r="C26" s="42"/>
      <c r="D26" s="85"/>
      <c r="E26" s="85"/>
      <c r="F26" s="85"/>
      <c r="G26" s="85"/>
      <c r="H26" s="85"/>
      <c r="I26" s="126"/>
      <c r="J26" s="85"/>
      <c r="K26" s="127"/>
    </row>
    <row r="27" spans="2:11" s="1" customFormat="1" ht="25.35" customHeight="1" x14ac:dyDescent="0.3">
      <c r="B27" s="41"/>
      <c r="C27" s="42"/>
      <c r="D27" s="128" t="s">
        <v>44</v>
      </c>
      <c r="E27" s="42"/>
      <c r="F27" s="42"/>
      <c r="G27" s="42"/>
      <c r="H27" s="42"/>
      <c r="I27" s="119"/>
      <c r="J27" s="129">
        <f>ROUND(J89,0)</f>
        <v>0</v>
      </c>
      <c r="K27" s="45"/>
    </row>
    <row r="28" spans="2:11" s="1" customFormat="1" ht="6.9" customHeight="1" x14ac:dyDescent="0.3">
      <c r="B28" s="41"/>
      <c r="C28" s="42"/>
      <c r="D28" s="85"/>
      <c r="E28" s="85"/>
      <c r="F28" s="85"/>
      <c r="G28" s="85"/>
      <c r="H28" s="85"/>
      <c r="I28" s="126"/>
      <c r="J28" s="85"/>
      <c r="K28" s="127"/>
    </row>
    <row r="29" spans="2:11" s="1" customFormat="1" ht="14.4" customHeight="1" x14ac:dyDescent="0.3">
      <c r="B29" s="41"/>
      <c r="C29" s="42"/>
      <c r="D29" s="42"/>
      <c r="E29" s="42"/>
      <c r="F29" s="46" t="s">
        <v>46</v>
      </c>
      <c r="G29" s="42"/>
      <c r="H29" s="42"/>
      <c r="I29" s="130" t="s">
        <v>45</v>
      </c>
      <c r="J29" s="46" t="s">
        <v>47</v>
      </c>
      <c r="K29" s="45"/>
    </row>
    <row r="30" spans="2:11" s="1" customFormat="1" ht="14.4" customHeight="1" x14ac:dyDescent="0.3">
      <c r="B30" s="41"/>
      <c r="C30" s="42"/>
      <c r="D30" s="49" t="s">
        <v>48</v>
      </c>
      <c r="E30" s="49" t="s">
        <v>49</v>
      </c>
      <c r="F30" s="131">
        <f>ROUND(SUM(BE89:BE143), 0)</f>
        <v>0</v>
      </c>
      <c r="G30" s="42"/>
      <c r="H30" s="42"/>
      <c r="I30" s="132">
        <v>0.21</v>
      </c>
      <c r="J30" s="131">
        <f>ROUND(ROUND((SUM(BE89:BE143)), 0)*I30, 0)</f>
        <v>0</v>
      </c>
      <c r="K30" s="45"/>
    </row>
    <row r="31" spans="2:11" s="1" customFormat="1" ht="14.4" customHeight="1" x14ac:dyDescent="0.3">
      <c r="B31" s="41"/>
      <c r="C31" s="42"/>
      <c r="D31" s="42"/>
      <c r="E31" s="49" t="s">
        <v>50</v>
      </c>
      <c r="F31" s="131">
        <f>ROUND(SUM(BF89:BF143), 0)</f>
        <v>0</v>
      </c>
      <c r="G31" s="42"/>
      <c r="H31" s="42"/>
      <c r="I31" s="132">
        <v>0.15</v>
      </c>
      <c r="J31" s="131">
        <f>ROUND(ROUND((SUM(BF89:BF143)), 0)*I31, 0)</f>
        <v>0</v>
      </c>
      <c r="K31" s="45"/>
    </row>
    <row r="32" spans="2:11" s="1" customFormat="1" ht="14.4" hidden="1" customHeight="1" x14ac:dyDescent="0.3">
      <c r="B32" s="41"/>
      <c r="C32" s="42"/>
      <c r="D32" s="42"/>
      <c r="E32" s="49" t="s">
        <v>51</v>
      </c>
      <c r="F32" s="131">
        <f>ROUND(SUM(BG89:BG143), 0)</f>
        <v>0</v>
      </c>
      <c r="G32" s="42"/>
      <c r="H32" s="42"/>
      <c r="I32" s="132">
        <v>0.21</v>
      </c>
      <c r="J32" s="131">
        <v>0</v>
      </c>
      <c r="K32" s="45"/>
    </row>
    <row r="33" spans="2:11" s="1" customFormat="1" ht="14.4" hidden="1" customHeight="1" x14ac:dyDescent="0.3">
      <c r="B33" s="41"/>
      <c r="C33" s="42"/>
      <c r="D33" s="42"/>
      <c r="E33" s="49" t="s">
        <v>52</v>
      </c>
      <c r="F33" s="131">
        <f>ROUND(SUM(BH89:BH143), 0)</f>
        <v>0</v>
      </c>
      <c r="G33" s="42"/>
      <c r="H33" s="42"/>
      <c r="I33" s="132">
        <v>0.15</v>
      </c>
      <c r="J33" s="131">
        <v>0</v>
      </c>
      <c r="K33" s="45"/>
    </row>
    <row r="34" spans="2:11" s="1" customFormat="1" ht="14.4" hidden="1" customHeight="1" x14ac:dyDescent="0.3">
      <c r="B34" s="41"/>
      <c r="C34" s="42"/>
      <c r="D34" s="42"/>
      <c r="E34" s="49" t="s">
        <v>53</v>
      </c>
      <c r="F34" s="131">
        <f>ROUND(SUM(BI89:BI143), 0)</f>
        <v>0</v>
      </c>
      <c r="G34" s="42"/>
      <c r="H34" s="42"/>
      <c r="I34" s="132">
        <v>0</v>
      </c>
      <c r="J34" s="131">
        <v>0</v>
      </c>
      <c r="K34" s="45"/>
    </row>
    <row r="35" spans="2:11" s="1" customFormat="1" ht="6.9" customHeight="1" x14ac:dyDescent="0.3">
      <c r="B35" s="41"/>
      <c r="C35" s="42"/>
      <c r="D35" s="42"/>
      <c r="E35" s="42"/>
      <c r="F35" s="42"/>
      <c r="G35" s="42"/>
      <c r="H35" s="42"/>
      <c r="I35" s="119"/>
      <c r="J35" s="42"/>
      <c r="K35" s="45"/>
    </row>
    <row r="36" spans="2:11" s="1" customFormat="1" ht="25.35" customHeight="1" x14ac:dyDescent="0.3">
      <c r="B36" s="41"/>
      <c r="C36" s="133"/>
      <c r="D36" s="134" t="s">
        <v>54</v>
      </c>
      <c r="E36" s="79"/>
      <c r="F36" s="79"/>
      <c r="G36" s="135" t="s">
        <v>55</v>
      </c>
      <c r="H36" s="136" t="s">
        <v>56</v>
      </c>
      <c r="I36" s="137"/>
      <c r="J36" s="138">
        <f>SUM(J27:J34)</f>
        <v>0</v>
      </c>
      <c r="K36" s="139"/>
    </row>
    <row r="37" spans="2:11" s="1" customFormat="1" ht="14.4" customHeight="1" x14ac:dyDescent="0.3">
      <c r="B37" s="56"/>
      <c r="C37" s="57"/>
      <c r="D37" s="57"/>
      <c r="E37" s="57"/>
      <c r="F37" s="57"/>
      <c r="G37" s="57"/>
      <c r="H37" s="57"/>
      <c r="I37" s="140"/>
      <c r="J37" s="57"/>
      <c r="K37" s="58"/>
    </row>
    <row r="41" spans="2:11" s="1" customFormat="1" ht="6.9" customHeight="1" x14ac:dyDescent="0.3">
      <c r="B41" s="141"/>
      <c r="C41" s="142"/>
      <c r="D41" s="142"/>
      <c r="E41" s="142"/>
      <c r="F41" s="142"/>
      <c r="G41" s="142"/>
      <c r="H41" s="142"/>
      <c r="I41" s="143"/>
      <c r="J41" s="142"/>
      <c r="K41" s="144"/>
    </row>
    <row r="42" spans="2:11" s="1" customFormat="1" ht="36.9" customHeight="1" x14ac:dyDescent="0.3">
      <c r="B42" s="41"/>
      <c r="C42" s="29" t="s">
        <v>122</v>
      </c>
      <c r="D42" s="42"/>
      <c r="E42" s="42"/>
      <c r="F42" s="42"/>
      <c r="G42" s="42"/>
      <c r="H42" s="42"/>
      <c r="I42" s="119"/>
      <c r="J42" s="42"/>
      <c r="K42" s="45"/>
    </row>
    <row r="43" spans="2:11" s="1" customFormat="1" ht="6.9" customHeight="1" x14ac:dyDescent="0.3">
      <c r="B43" s="41"/>
      <c r="C43" s="42"/>
      <c r="D43" s="42"/>
      <c r="E43" s="42"/>
      <c r="F43" s="42"/>
      <c r="G43" s="42"/>
      <c r="H43" s="42"/>
      <c r="I43" s="119"/>
      <c r="J43" s="42"/>
      <c r="K43" s="45"/>
    </row>
    <row r="44" spans="2:11" s="1" customFormat="1" ht="14.4" customHeight="1" x14ac:dyDescent="0.3">
      <c r="B44" s="41"/>
      <c r="C44" s="36" t="s">
        <v>18</v>
      </c>
      <c r="D44" s="42"/>
      <c r="E44" s="42"/>
      <c r="F44" s="42"/>
      <c r="G44" s="42"/>
      <c r="H44" s="42"/>
      <c r="I44" s="119"/>
      <c r="J44" s="42"/>
      <c r="K44" s="45"/>
    </row>
    <row r="45" spans="2:11" s="1" customFormat="1" ht="22.5" customHeight="1" x14ac:dyDescent="0.3">
      <c r="B45" s="41"/>
      <c r="C45" s="42"/>
      <c r="D45" s="42"/>
      <c r="E45" s="382" t="str">
        <f>E7</f>
        <v>Revitalizace hřbitova ve Viganticích</v>
      </c>
      <c r="F45" s="383"/>
      <c r="G45" s="383"/>
      <c r="H45" s="383"/>
      <c r="I45" s="119"/>
      <c r="J45" s="42"/>
      <c r="K45" s="45"/>
    </row>
    <row r="46" spans="2:11" s="1" customFormat="1" ht="14.4" customHeight="1" x14ac:dyDescent="0.3">
      <c r="B46" s="41"/>
      <c r="C46" s="36" t="s">
        <v>108</v>
      </c>
      <c r="D46" s="42"/>
      <c r="E46" s="42"/>
      <c r="F46" s="42"/>
      <c r="G46" s="42"/>
      <c r="H46" s="42"/>
      <c r="I46" s="119"/>
      <c r="J46" s="42"/>
      <c r="K46" s="45"/>
    </row>
    <row r="47" spans="2:11" s="1" customFormat="1" ht="23.25" customHeight="1" x14ac:dyDescent="0.3">
      <c r="B47" s="41"/>
      <c r="C47" s="42"/>
      <c r="D47" s="42"/>
      <c r="E47" s="384" t="str">
        <f>E9</f>
        <v>02 - Veřejné osvětlení</v>
      </c>
      <c r="F47" s="385"/>
      <c r="G47" s="385"/>
      <c r="H47" s="385"/>
      <c r="I47" s="119"/>
      <c r="J47" s="42"/>
      <c r="K47" s="45"/>
    </row>
    <row r="48" spans="2:11" s="1" customFormat="1" ht="6.9" customHeight="1" x14ac:dyDescent="0.3">
      <c r="B48" s="41"/>
      <c r="C48" s="42"/>
      <c r="D48" s="42"/>
      <c r="E48" s="42"/>
      <c r="F48" s="42"/>
      <c r="G48" s="42"/>
      <c r="H48" s="42"/>
      <c r="I48" s="119"/>
      <c r="J48" s="42"/>
      <c r="K48" s="45"/>
    </row>
    <row r="49" spans="2:47" s="1" customFormat="1" ht="18" customHeight="1" x14ac:dyDescent="0.3">
      <c r="B49" s="41"/>
      <c r="C49" s="36" t="s">
        <v>26</v>
      </c>
      <c r="D49" s="42"/>
      <c r="E49" s="42"/>
      <c r="F49" s="34" t="str">
        <f>F12</f>
        <v xml:space="preserve"> </v>
      </c>
      <c r="G49" s="42"/>
      <c r="H49" s="42"/>
      <c r="I49" s="120" t="s">
        <v>28</v>
      </c>
      <c r="J49" s="121" t="str">
        <f>IF(J12="","",J12)</f>
        <v>19.12.2016</v>
      </c>
      <c r="K49" s="45"/>
    </row>
    <row r="50" spans="2:47" s="1" customFormat="1" ht="6.9" customHeight="1" x14ac:dyDescent="0.3">
      <c r="B50" s="41"/>
      <c r="C50" s="42"/>
      <c r="D50" s="42"/>
      <c r="E50" s="42"/>
      <c r="F50" s="42"/>
      <c r="G50" s="42"/>
      <c r="H50" s="42"/>
      <c r="I50" s="119"/>
      <c r="J50" s="42"/>
      <c r="K50" s="45"/>
    </row>
    <row r="51" spans="2:47" s="1" customFormat="1" ht="13.2" x14ac:dyDescent="0.3">
      <c r="B51" s="41"/>
      <c r="C51" s="36" t="s">
        <v>33</v>
      </c>
      <c r="D51" s="42"/>
      <c r="E51" s="42"/>
      <c r="F51" s="34" t="str">
        <f>E15</f>
        <v>Město Rožnov pod Radhoštěm</v>
      </c>
      <c r="G51" s="42"/>
      <c r="H51" s="42"/>
      <c r="I51" s="120" t="s">
        <v>39</v>
      </c>
      <c r="J51" s="34" t="str">
        <f>E21</f>
        <v>Ing. Zdeněk Strnadel</v>
      </c>
      <c r="K51" s="45"/>
    </row>
    <row r="52" spans="2:47" s="1" customFormat="1" ht="14.4" customHeight="1" x14ac:dyDescent="0.3">
      <c r="B52" s="41"/>
      <c r="C52" s="36" t="s">
        <v>37</v>
      </c>
      <c r="D52" s="42"/>
      <c r="E52" s="42"/>
      <c r="F52" s="34" t="str">
        <f>IF(E18="","",E18)</f>
        <v/>
      </c>
      <c r="G52" s="42"/>
      <c r="H52" s="42"/>
      <c r="I52" s="119"/>
      <c r="J52" s="42"/>
      <c r="K52" s="45"/>
    </row>
    <row r="53" spans="2:47" s="1" customFormat="1" ht="10.35" customHeight="1" x14ac:dyDescent="0.3">
      <c r="B53" s="41"/>
      <c r="C53" s="42"/>
      <c r="D53" s="42"/>
      <c r="E53" s="42"/>
      <c r="F53" s="42"/>
      <c r="G53" s="42"/>
      <c r="H53" s="42"/>
      <c r="I53" s="119"/>
      <c r="J53" s="42"/>
      <c r="K53" s="45"/>
    </row>
    <row r="54" spans="2:47" s="1" customFormat="1" ht="29.25" customHeight="1" x14ac:dyDescent="0.3">
      <c r="B54" s="41"/>
      <c r="C54" s="145" t="s">
        <v>123</v>
      </c>
      <c r="D54" s="133"/>
      <c r="E54" s="133"/>
      <c r="F54" s="133"/>
      <c r="G54" s="133"/>
      <c r="H54" s="133"/>
      <c r="I54" s="146"/>
      <c r="J54" s="147" t="s">
        <v>124</v>
      </c>
      <c r="K54" s="148"/>
    </row>
    <row r="55" spans="2:47" s="1" customFormat="1" ht="10.35" customHeight="1" x14ac:dyDescent="0.3">
      <c r="B55" s="41"/>
      <c r="C55" s="42"/>
      <c r="D55" s="42"/>
      <c r="E55" s="42"/>
      <c r="F55" s="42"/>
      <c r="G55" s="42"/>
      <c r="H55" s="42"/>
      <c r="I55" s="119"/>
      <c r="J55" s="42"/>
      <c r="K55" s="45"/>
    </row>
    <row r="56" spans="2:47" s="1" customFormat="1" ht="29.25" customHeight="1" x14ac:dyDescent="0.3">
      <c r="B56" s="41"/>
      <c r="C56" s="149" t="s">
        <v>125</v>
      </c>
      <c r="D56" s="42"/>
      <c r="E56" s="42"/>
      <c r="F56" s="42"/>
      <c r="G56" s="42"/>
      <c r="H56" s="42"/>
      <c r="I56" s="119"/>
      <c r="J56" s="129">
        <f>J89</f>
        <v>0</v>
      </c>
      <c r="K56" s="45"/>
      <c r="AU56" s="23" t="s">
        <v>126</v>
      </c>
    </row>
    <row r="57" spans="2:47" s="7" customFormat="1" ht="24.9" customHeight="1" x14ac:dyDescent="0.3">
      <c r="B57" s="150"/>
      <c r="C57" s="151"/>
      <c r="D57" s="152" t="s">
        <v>871</v>
      </c>
      <c r="E57" s="153"/>
      <c r="F57" s="153"/>
      <c r="G57" s="153"/>
      <c r="H57" s="153"/>
      <c r="I57" s="154"/>
      <c r="J57" s="155">
        <f>J90</f>
        <v>0</v>
      </c>
      <c r="K57" s="156"/>
    </row>
    <row r="58" spans="2:47" s="8" customFormat="1" ht="19.95" customHeight="1" x14ac:dyDescent="0.3">
      <c r="B58" s="157"/>
      <c r="C58" s="158"/>
      <c r="D58" s="159" t="s">
        <v>134</v>
      </c>
      <c r="E58" s="160"/>
      <c r="F58" s="160"/>
      <c r="G58" s="160"/>
      <c r="H58" s="160"/>
      <c r="I58" s="161"/>
      <c r="J58" s="162">
        <f>J91</f>
        <v>0</v>
      </c>
      <c r="K58" s="163"/>
    </row>
    <row r="59" spans="2:47" s="7" customFormat="1" ht="24.9" customHeight="1" x14ac:dyDescent="0.3">
      <c r="B59" s="150"/>
      <c r="C59" s="151"/>
      <c r="D59" s="152" t="s">
        <v>872</v>
      </c>
      <c r="E59" s="153"/>
      <c r="F59" s="153"/>
      <c r="G59" s="153"/>
      <c r="H59" s="153"/>
      <c r="I59" s="154"/>
      <c r="J59" s="155">
        <f>J93</f>
        <v>0</v>
      </c>
      <c r="K59" s="156"/>
    </row>
    <row r="60" spans="2:47" s="8" customFormat="1" ht="19.95" customHeight="1" x14ac:dyDescent="0.3">
      <c r="B60" s="157"/>
      <c r="C60" s="158"/>
      <c r="D60" s="159" t="s">
        <v>873</v>
      </c>
      <c r="E60" s="160"/>
      <c r="F60" s="160"/>
      <c r="G60" s="160"/>
      <c r="H60" s="160"/>
      <c r="I60" s="161"/>
      <c r="J60" s="162">
        <f>J94</f>
        <v>0</v>
      </c>
      <c r="K60" s="163"/>
    </row>
    <row r="61" spans="2:47" s="8" customFormat="1" ht="19.95" customHeight="1" x14ac:dyDescent="0.3">
      <c r="B61" s="157"/>
      <c r="C61" s="158"/>
      <c r="D61" s="159" t="s">
        <v>874</v>
      </c>
      <c r="E61" s="160"/>
      <c r="F61" s="160"/>
      <c r="G61" s="160"/>
      <c r="H61" s="160"/>
      <c r="I61" s="161"/>
      <c r="J61" s="162">
        <f>J97</f>
        <v>0</v>
      </c>
      <c r="K61" s="163"/>
    </row>
    <row r="62" spans="2:47" s="8" customFormat="1" ht="19.95" customHeight="1" x14ac:dyDescent="0.3">
      <c r="B62" s="157"/>
      <c r="C62" s="158"/>
      <c r="D62" s="159" t="s">
        <v>875</v>
      </c>
      <c r="E62" s="160"/>
      <c r="F62" s="160"/>
      <c r="G62" s="160"/>
      <c r="H62" s="160"/>
      <c r="I62" s="161"/>
      <c r="J62" s="162">
        <f>J103</f>
        <v>0</v>
      </c>
      <c r="K62" s="163"/>
    </row>
    <row r="63" spans="2:47" s="8" customFormat="1" ht="19.95" customHeight="1" x14ac:dyDescent="0.3">
      <c r="B63" s="157"/>
      <c r="C63" s="158"/>
      <c r="D63" s="159" t="s">
        <v>876</v>
      </c>
      <c r="E63" s="160"/>
      <c r="F63" s="160"/>
      <c r="G63" s="160"/>
      <c r="H63" s="160"/>
      <c r="I63" s="161"/>
      <c r="J63" s="162">
        <f>J112</f>
        <v>0</v>
      </c>
      <c r="K63" s="163"/>
    </row>
    <row r="64" spans="2:47" s="8" customFormat="1" ht="19.95" customHeight="1" x14ac:dyDescent="0.3">
      <c r="B64" s="157"/>
      <c r="C64" s="158"/>
      <c r="D64" s="159" t="s">
        <v>877</v>
      </c>
      <c r="E64" s="160"/>
      <c r="F64" s="160"/>
      <c r="G64" s="160"/>
      <c r="H64" s="160"/>
      <c r="I64" s="161"/>
      <c r="J64" s="162">
        <f>J131</f>
        <v>0</v>
      </c>
      <c r="K64" s="163"/>
    </row>
    <row r="65" spans="2:12" s="7" customFormat="1" ht="24.9" customHeight="1" x14ac:dyDescent="0.3">
      <c r="B65" s="150"/>
      <c r="C65" s="151"/>
      <c r="D65" s="152" t="s">
        <v>141</v>
      </c>
      <c r="E65" s="153"/>
      <c r="F65" s="153"/>
      <c r="G65" s="153"/>
      <c r="H65" s="153"/>
      <c r="I65" s="154"/>
      <c r="J65" s="155">
        <f>J133</f>
        <v>0</v>
      </c>
      <c r="K65" s="156"/>
    </row>
    <row r="66" spans="2:12" s="8" customFormat="1" ht="19.95" customHeight="1" x14ac:dyDescent="0.3">
      <c r="B66" s="157"/>
      <c r="C66" s="158"/>
      <c r="D66" s="159" t="s">
        <v>142</v>
      </c>
      <c r="E66" s="160"/>
      <c r="F66" s="160"/>
      <c r="G66" s="160"/>
      <c r="H66" s="160"/>
      <c r="I66" s="161"/>
      <c r="J66" s="162">
        <f>J134</f>
        <v>0</v>
      </c>
      <c r="K66" s="163"/>
    </row>
    <row r="67" spans="2:12" s="8" customFormat="1" ht="19.95" customHeight="1" x14ac:dyDescent="0.3">
      <c r="B67" s="157"/>
      <c r="C67" s="158"/>
      <c r="D67" s="159" t="s">
        <v>143</v>
      </c>
      <c r="E67" s="160"/>
      <c r="F67" s="160"/>
      <c r="G67" s="160"/>
      <c r="H67" s="160"/>
      <c r="I67" s="161"/>
      <c r="J67" s="162">
        <f>J138</f>
        <v>0</v>
      </c>
      <c r="K67" s="163"/>
    </row>
    <row r="68" spans="2:12" s="8" customFormat="1" ht="19.95" customHeight="1" x14ac:dyDescent="0.3">
      <c r="B68" s="157"/>
      <c r="C68" s="158"/>
      <c r="D68" s="159" t="s">
        <v>144</v>
      </c>
      <c r="E68" s="160"/>
      <c r="F68" s="160"/>
      <c r="G68" s="160"/>
      <c r="H68" s="160"/>
      <c r="I68" s="161"/>
      <c r="J68" s="162">
        <f>J140</f>
        <v>0</v>
      </c>
      <c r="K68" s="163"/>
    </row>
    <row r="69" spans="2:12" s="8" customFormat="1" ht="19.95" customHeight="1" x14ac:dyDescent="0.3">
      <c r="B69" s="157"/>
      <c r="C69" s="158"/>
      <c r="D69" s="159" t="s">
        <v>145</v>
      </c>
      <c r="E69" s="160"/>
      <c r="F69" s="160"/>
      <c r="G69" s="160"/>
      <c r="H69" s="160"/>
      <c r="I69" s="161"/>
      <c r="J69" s="162">
        <f>J142</f>
        <v>0</v>
      </c>
      <c r="K69" s="163"/>
    </row>
    <row r="70" spans="2:12" s="1" customFormat="1" ht="21.75" customHeight="1" x14ac:dyDescent="0.3">
      <c r="B70" s="41"/>
      <c r="C70" s="42"/>
      <c r="D70" s="42"/>
      <c r="E70" s="42"/>
      <c r="F70" s="42"/>
      <c r="G70" s="42"/>
      <c r="H70" s="42"/>
      <c r="I70" s="119"/>
      <c r="J70" s="42"/>
      <c r="K70" s="45"/>
    </row>
    <row r="71" spans="2:12" s="1" customFormat="1" ht="6.9" customHeight="1" x14ac:dyDescent="0.3">
      <c r="B71" s="56"/>
      <c r="C71" s="57"/>
      <c r="D71" s="57"/>
      <c r="E71" s="57"/>
      <c r="F71" s="57"/>
      <c r="G71" s="57"/>
      <c r="H71" s="57"/>
      <c r="I71" s="140"/>
      <c r="J71" s="57"/>
      <c r="K71" s="58"/>
    </row>
    <row r="75" spans="2:12" s="1" customFormat="1" ht="6.9" customHeight="1" x14ac:dyDescent="0.3">
      <c r="B75" s="59"/>
      <c r="C75" s="60"/>
      <c r="D75" s="60"/>
      <c r="E75" s="60"/>
      <c r="F75" s="60"/>
      <c r="G75" s="60"/>
      <c r="H75" s="60"/>
      <c r="I75" s="143"/>
      <c r="J75" s="60"/>
      <c r="K75" s="60"/>
      <c r="L75" s="61"/>
    </row>
    <row r="76" spans="2:12" s="1" customFormat="1" ht="36.9" customHeight="1" x14ac:dyDescent="0.3">
      <c r="B76" s="41"/>
      <c r="C76" s="62" t="s">
        <v>146</v>
      </c>
      <c r="D76" s="63"/>
      <c r="E76" s="63"/>
      <c r="F76" s="63"/>
      <c r="G76" s="63"/>
      <c r="H76" s="63"/>
      <c r="I76" s="164"/>
      <c r="J76" s="63"/>
      <c r="K76" s="63"/>
      <c r="L76" s="61"/>
    </row>
    <row r="77" spans="2:12" s="1" customFormat="1" ht="6.9" customHeight="1" x14ac:dyDescent="0.3">
      <c r="B77" s="41"/>
      <c r="C77" s="63"/>
      <c r="D77" s="63"/>
      <c r="E77" s="63"/>
      <c r="F77" s="63"/>
      <c r="G77" s="63"/>
      <c r="H77" s="63"/>
      <c r="I77" s="164"/>
      <c r="J77" s="63"/>
      <c r="K77" s="63"/>
      <c r="L77" s="61"/>
    </row>
    <row r="78" spans="2:12" s="1" customFormat="1" ht="14.4" customHeight="1" x14ac:dyDescent="0.3">
      <c r="B78" s="41"/>
      <c r="C78" s="65" t="s">
        <v>18</v>
      </c>
      <c r="D78" s="63"/>
      <c r="E78" s="63"/>
      <c r="F78" s="63"/>
      <c r="G78" s="63"/>
      <c r="H78" s="63"/>
      <c r="I78" s="164"/>
      <c r="J78" s="63"/>
      <c r="K78" s="63"/>
      <c r="L78" s="61"/>
    </row>
    <row r="79" spans="2:12" s="1" customFormat="1" ht="22.5" customHeight="1" x14ac:dyDescent="0.3">
      <c r="B79" s="41"/>
      <c r="C79" s="63"/>
      <c r="D79" s="63"/>
      <c r="E79" s="378" t="str">
        <f>E7</f>
        <v>Revitalizace hřbitova ve Viganticích</v>
      </c>
      <c r="F79" s="379"/>
      <c r="G79" s="379"/>
      <c r="H79" s="379"/>
      <c r="I79" s="164"/>
      <c r="J79" s="63"/>
      <c r="K79" s="63"/>
      <c r="L79" s="61"/>
    </row>
    <row r="80" spans="2:12" s="1" customFormat="1" ht="14.4" customHeight="1" x14ac:dyDescent="0.3">
      <c r="B80" s="41"/>
      <c r="C80" s="65" t="s">
        <v>108</v>
      </c>
      <c r="D80" s="63"/>
      <c r="E80" s="63"/>
      <c r="F80" s="63"/>
      <c r="G80" s="63"/>
      <c r="H80" s="63"/>
      <c r="I80" s="164"/>
      <c r="J80" s="63"/>
      <c r="K80" s="63"/>
      <c r="L80" s="61"/>
    </row>
    <row r="81" spans="2:65" s="1" customFormat="1" ht="23.25" customHeight="1" x14ac:dyDescent="0.3">
      <c r="B81" s="41"/>
      <c r="C81" s="63"/>
      <c r="D81" s="63"/>
      <c r="E81" s="345" t="str">
        <f>E9</f>
        <v>02 - Veřejné osvětlení</v>
      </c>
      <c r="F81" s="380"/>
      <c r="G81" s="380"/>
      <c r="H81" s="380"/>
      <c r="I81" s="164"/>
      <c r="J81" s="63"/>
      <c r="K81" s="63"/>
      <c r="L81" s="61"/>
    </row>
    <row r="82" spans="2:65" s="1" customFormat="1" ht="6.9" customHeight="1" x14ac:dyDescent="0.3">
      <c r="B82" s="41"/>
      <c r="C82" s="63"/>
      <c r="D82" s="63"/>
      <c r="E82" s="63"/>
      <c r="F82" s="63"/>
      <c r="G82" s="63"/>
      <c r="H82" s="63"/>
      <c r="I82" s="164"/>
      <c r="J82" s="63"/>
      <c r="K82" s="63"/>
      <c r="L82" s="61"/>
    </row>
    <row r="83" spans="2:65" s="1" customFormat="1" ht="18" customHeight="1" x14ac:dyDescent="0.3">
      <c r="B83" s="41"/>
      <c r="C83" s="65" t="s">
        <v>26</v>
      </c>
      <c r="D83" s="63"/>
      <c r="E83" s="63"/>
      <c r="F83" s="165" t="str">
        <f>F12</f>
        <v xml:space="preserve"> </v>
      </c>
      <c r="G83" s="63"/>
      <c r="H83" s="63"/>
      <c r="I83" s="166" t="s">
        <v>28</v>
      </c>
      <c r="J83" s="73" t="str">
        <f>IF(J12="","",J12)</f>
        <v>19.12.2016</v>
      </c>
      <c r="K83" s="63"/>
      <c r="L83" s="61"/>
    </row>
    <row r="84" spans="2:65" s="1" customFormat="1" ht="6.9" customHeight="1" x14ac:dyDescent="0.3">
      <c r="B84" s="41"/>
      <c r="C84" s="63"/>
      <c r="D84" s="63"/>
      <c r="E84" s="63"/>
      <c r="F84" s="63"/>
      <c r="G84" s="63"/>
      <c r="H84" s="63"/>
      <c r="I84" s="164"/>
      <c r="J84" s="63"/>
      <c r="K84" s="63"/>
      <c r="L84" s="61"/>
    </row>
    <row r="85" spans="2:65" s="1" customFormat="1" ht="13.2" x14ac:dyDescent="0.3">
      <c r="B85" s="41"/>
      <c r="C85" s="65" t="s">
        <v>33</v>
      </c>
      <c r="D85" s="63"/>
      <c r="E85" s="63"/>
      <c r="F85" s="165" t="str">
        <f>E15</f>
        <v>Město Rožnov pod Radhoštěm</v>
      </c>
      <c r="G85" s="63"/>
      <c r="H85" s="63"/>
      <c r="I85" s="166" t="s">
        <v>39</v>
      </c>
      <c r="J85" s="165" t="str">
        <f>E21</f>
        <v>Ing. Zdeněk Strnadel</v>
      </c>
      <c r="K85" s="63"/>
      <c r="L85" s="61"/>
    </row>
    <row r="86" spans="2:65" s="1" customFormat="1" ht="14.4" customHeight="1" x14ac:dyDescent="0.3">
      <c r="B86" s="41"/>
      <c r="C86" s="65" t="s">
        <v>37</v>
      </c>
      <c r="D86" s="63"/>
      <c r="E86" s="63"/>
      <c r="F86" s="165" t="str">
        <f>IF(E18="","",E18)</f>
        <v/>
      </c>
      <c r="G86" s="63"/>
      <c r="H86" s="63"/>
      <c r="I86" s="164"/>
      <c r="J86" s="63"/>
      <c r="K86" s="63"/>
      <c r="L86" s="61"/>
    </row>
    <row r="87" spans="2:65" s="1" customFormat="1" ht="10.35" customHeight="1" x14ac:dyDescent="0.3">
      <c r="B87" s="41"/>
      <c r="C87" s="63"/>
      <c r="D87" s="63"/>
      <c r="E87" s="63"/>
      <c r="F87" s="63"/>
      <c r="G87" s="63"/>
      <c r="H87" s="63"/>
      <c r="I87" s="164"/>
      <c r="J87" s="63"/>
      <c r="K87" s="63"/>
      <c r="L87" s="61"/>
    </row>
    <row r="88" spans="2:65" s="9" customFormat="1" ht="29.25" customHeight="1" x14ac:dyDescent="0.3">
      <c r="B88" s="167"/>
      <c r="C88" s="168" t="s">
        <v>147</v>
      </c>
      <c r="D88" s="169" t="s">
        <v>63</v>
      </c>
      <c r="E88" s="169" t="s">
        <v>59</v>
      </c>
      <c r="F88" s="169" t="s">
        <v>148</v>
      </c>
      <c r="G88" s="169" t="s">
        <v>149</v>
      </c>
      <c r="H88" s="169" t="s">
        <v>150</v>
      </c>
      <c r="I88" s="170" t="s">
        <v>151</v>
      </c>
      <c r="J88" s="169" t="s">
        <v>124</v>
      </c>
      <c r="K88" s="171" t="s">
        <v>152</v>
      </c>
      <c r="L88" s="172"/>
      <c r="M88" s="81" t="s">
        <v>153</v>
      </c>
      <c r="N88" s="82" t="s">
        <v>48</v>
      </c>
      <c r="O88" s="82" t="s">
        <v>154</v>
      </c>
      <c r="P88" s="82" t="s">
        <v>155</v>
      </c>
      <c r="Q88" s="82" t="s">
        <v>156</v>
      </c>
      <c r="R88" s="82" t="s">
        <v>157</v>
      </c>
      <c r="S88" s="82" t="s">
        <v>158</v>
      </c>
      <c r="T88" s="83" t="s">
        <v>159</v>
      </c>
    </row>
    <row r="89" spans="2:65" s="1" customFormat="1" ht="29.25" customHeight="1" x14ac:dyDescent="0.35">
      <c r="B89" s="41"/>
      <c r="C89" s="87" t="s">
        <v>125</v>
      </c>
      <c r="D89" s="63"/>
      <c r="E89" s="63"/>
      <c r="F89" s="63"/>
      <c r="G89" s="63"/>
      <c r="H89" s="63"/>
      <c r="I89" s="164"/>
      <c r="J89" s="173">
        <f>BK89</f>
        <v>0</v>
      </c>
      <c r="K89" s="63"/>
      <c r="L89" s="61"/>
      <c r="M89" s="84"/>
      <c r="N89" s="85"/>
      <c r="O89" s="85"/>
      <c r="P89" s="174">
        <f>P90+P93+P133</f>
        <v>0</v>
      </c>
      <c r="Q89" s="85"/>
      <c r="R89" s="174">
        <f>R90+R93+R133</f>
        <v>0</v>
      </c>
      <c r="S89" s="85"/>
      <c r="T89" s="175">
        <f>T90+T93+T133</f>
        <v>0</v>
      </c>
      <c r="AT89" s="23" t="s">
        <v>77</v>
      </c>
      <c r="AU89" s="23" t="s">
        <v>126</v>
      </c>
      <c r="BK89" s="176">
        <f>BK90+BK93+BK133</f>
        <v>0</v>
      </c>
    </row>
    <row r="90" spans="2:65" s="10" customFormat="1" ht="37.35" customHeight="1" x14ac:dyDescent="0.35">
      <c r="B90" s="177"/>
      <c r="C90" s="178"/>
      <c r="D90" s="179" t="s">
        <v>77</v>
      </c>
      <c r="E90" s="180" t="s">
        <v>160</v>
      </c>
      <c r="F90" s="180" t="s">
        <v>160</v>
      </c>
      <c r="G90" s="178"/>
      <c r="H90" s="178"/>
      <c r="I90" s="181"/>
      <c r="J90" s="182">
        <f>BK90</f>
        <v>0</v>
      </c>
      <c r="K90" s="178"/>
      <c r="L90" s="183"/>
      <c r="M90" s="184"/>
      <c r="N90" s="185"/>
      <c r="O90" s="185"/>
      <c r="P90" s="186">
        <f>P91</f>
        <v>0</v>
      </c>
      <c r="Q90" s="185"/>
      <c r="R90" s="186">
        <f>R91</f>
        <v>0</v>
      </c>
      <c r="S90" s="185"/>
      <c r="T90" s="187">
        <f>T91</f>
        <v>0</v>
      </c>
      <c r="AR90" s="188" t="s">
        <v>25</v>
      </c>
      <c r="AT90" s="189" t="s">
        <v>77</v>
      </c>
      <c r="AU90" s="189" t="s">
        <v>78</v>
      </c>
      <c r="AY90" s="188" t="s">
        <v>162</v>
      </c>
      <c r="BK90" s="190">
        <f>BK91</f>
        <v>0</v>
      </c>
    </row>
    <row r="91" spans="2:65" s="10" customFormat="1" ht="19.95" customHeight="1" x14ac:dyDescent="0.35">
      <c r="B91" s="177"/>
      <c r="C91" s="178"/>
      <c r="D91" s="191" t="s">
        <v>77</v>
      </c>
      <c r="E91" s="192" t="s">
        <v>205</v>
      </c>
      <c r="F91" s="192" t="s">
        <v>617</v>
      </c>
      <c r="G91" s="178"/>
      <c r="H91" s="178"/>
      <c r="I91" s="181"/>
      <c r="J91" s="193">
        <f>BK91</f>
        <v>0</v>
      </c>
      <c r="K91" s="178"/>
      <c r="L91" s="183"/>
      <c r="M91" s="184"/>
      <c r="N91" s="185"/>
      <c r="O91" s="185"/>
      <c r="P91" s="186">
        <f>P92</f>
        <v>0</v>
      </c>
      <c r="Q91" s="185"/>
      <c r="R91" s="186">
        <f>R92</f>
        <v>0</v>
      </c>
      <c r="S91" s="185"/>
      <c r="T91" s="187">
        <f>T92</f>
        <v>0</v>
      </c>
      <c r="AR91" s="188" t="s">
        <v>25</v>
      </c>
      <c r="AT91" s="189" t="s">
        <v>77</v>
      </c>
      <c r="AU91" s="189" t="s">
        <v>25</v>
      </c>
      <c r="AY91" s="188" t="s">
        <v>162</v>
      </c>
      <c r="BK91" s="190">
        <f>BK92</f>
        <v>0</v>
      </c>
    </row>
    <row r="92" spans="2:65" s="1" customFormat="1" ht="22.5" customHeight="1" x14ac:dyDescent="0.3">
      <c r="B92" s="41"/>
      <c r="C92" s="194" t="s">
        <v>25</v>
      </c>
      <c r="D92" s="194" t="s">
        <v>164</v>
      </c>
      <c r="E92" s="195" t="s">
        <v>878</v>
      </c>
      <c r="F92" s="196" t="s">
        <v>879</v>
      </c>
      <c r="G92" s="197" t="s">
        <v>880</v>
      </c>
      <c r="H92" s="198">
        <v>20</v>
      </c>
      <c r="I92" s="199"/>
      <c r="J92" s="200">
        <f>ROUND(I92*H92,2)</f>
        <v>0</v>
      </c>
      <c r="K92" s="196" t="s">
        <v>24</v>
      </c>
      <c r="L92" s="61"/>
      <c r="M92" s="201" t="s">
        <v>24</v>
      </c>
      <c r="N92" s="202" t="s">
        <v>49</v>
      </c>
      <c r="O92" s="42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AR92" s="23" t="s">
        <v>169</v>
      </c>
      <c r="AT92" s="23" t="s">
        <v>164</v>
      </c>
      <c r="AU92" s="23" t="s">
        <v>87</v>
      </c>
      <c r="AY92" s="23" t="s">
        <v>162</v>
      </c>
      <c r="BE92" s="205">
        <f>IF(N92="základní",J92,0)</f>
        <v>0</v>
      </c>
      <c r="BF92" s="205">
        <f>IF(N92="snížená",J92,0)</f>
        <v>0</v>
      </c>
      <c r="BG92" s="205">
        <f>IF(N92="zákl. přenesená",J92,0)</f>
        <v>0</v>
      </c>
      <c r="BH92" s="205">
        <f>IF(N92="sníž. přenesená",J92,0)</f>
        <v>0</v>
      </c>
      <c r="BI92" s="205">
        <f>IF(N92="nulová",J92,0)</f>
        <v>0</v>
      </c>
      <c r="BJ92" s="23" t="s">
        <v>25</v>
      </c>
      <c r="BK92" s="205">
        <f>ROUND(I92*H92,2)</f>
        <v>0</v>
      </c>
      <c r="BL92" s="23" t="s">
        <v>169</v>
      </c>
      <c r="BM92" s="23" t="s">
        <v>881</v>
      </c>
    </row>
    <row r="93" spans="2:65" s="10" customFormat="1" ht="37.35" customHeight="1" x14ac:dyDescent="0.35">
      <c r="B93" s="177"/>
      <c r="C93" s="178"/>
      <c r="D93" s="179" t="s">
        <v>77</v>
      </c>
      <c r="E93" s="180" t="s">
        <v>347</v>
      </c>
      <c r="F93" s="180" t="s">
        <v>882</v>
      </c>
      <c r="G93" s="178"/>
      <c r="H93" s="178"/>
      <c r="I93" s="181"/>
      <c r="J93" s="182">
        <f>BK93</f>
        <v>0</v>
      </c>
      <c r="K93" s="178"/>
      <c r="L93" s="183"/>
      <c r="M93" s="184"/>
      <c r="N93" s="185"/>
      <c r="O93" s="185"/>
      <c r="P93" s="186">
        <f>P94+P97+P103+P112+P131</f>
        <v>0</v>
      </c>
      <c r="Q93" s="185"/>
      <c r="R93" s="186">
        <f>R94+R97+R103+R112+R131</f>
        <v>0</v>
      </c>
      <c r="S93" s="185"/>
      <c r="T93" s="187">
        <f>T94+T97+T103+T112+T131</f>
        <v>0</v>
      </c>
      <c r="AR93" s="188" t="s">
        <v>178</v>
      </c>
      <c r="AT93" s="189" t="s">
        <v>77</v>
      </c>
      <c r="AU93" s="189" t="s">
        <v>78</v>
      </c>
      <c r="AY93" s="188" t="s">
        <v>162</v>
      </c>
      <c r="BK93" s="190">
        <f>BK94+BK97+BK103+BK112+BK131</f>
        <v>0</v>
      </c>
    </row>
    <row r="94" spans="2:65" s="10" customFormat="1" ht="19.95" customHeight="1" x14ac:dyDescent="0.35">
      <c r="B94" s="177"/>
      <c r="C94" s="178"/>
      <c r="D94" s="191" t="s">
        <v>77</v>
      </c>
      <c r="E94" s="192" t="s">
        <v>883</v>
      </c>
      <c r="F94" s="192" t="s">
        <v>884</v>
      </c>
      <c r="G94" s="178"/>
      <c r="H94" s="178"/>
      <c r="I94" s="181"/>
      <c r="J94" s="193">
        <f>BK94</f>
        <v>0</v>
      </c>
      <c r="K94" s="178"/>
      <c r="L94" s="183"/>
      <c r="M94" s="184"/>
      <c r="N94" s="185"/>
      <c r="O94" s="185"/>
      <c r="P94" s="186">
        <f>SUM(P95:P96)</f>
        <v>0</v>
      </c>
      <c r="Q94" s="185"/>
      <c r="R94" s="186">
        <f>SUM(R95:R96)</f>
        <v>0</v>
      </c>
      <c r="S94" s="185"/>
      <c r="T94" s="187">
        <f>SUM(T95:T96)</f>
        <v>0</v>
      </c>
      <c r="AR94" s="188" t="s">
        <v>25</v>
      </c>
      <c r="AT94" s="189" t="s">
        <v>77</v>
      </c>
      <c r="AU94" s="189" t="s">
        <v>25</v>
      </c>
      <c r="AY94" s="188" t="s">
        <v>162</v>
      </c>
      <c r="BK94" s="190">
        <f>SUM(BK95:BK96)</f>
        <v>0</v>
      </c>
    </row>
    <row r="95" spans="2:65" s="1" customFormat="1" ht="31.5" customHeight="1" x14ac:dyDescent="0.3">
      <c r="B95" s="41"/>
      <c r="C95" s="194" t="s">
        <v>87</v>
      </c>
      <c r="D95" s="194" t="s">
        <v>164</v>
      </c>
      <c r="E95" s="195" t="s">
        <v>885</v>
      </c>
      <c r="F95" s="196" t="s">
        <v>886</v>
      </c>
      <c r="G95" s="197" t="s">
        <v>409</v>
      </c>
      <c r="H95" s="198">
        <v>3</v>
      </c>
      <c r="I95" s="199"/>
      <c r="J95" s="200">
        <f>ROUND(I95*H95,2)</f>
        <v>0</v>
      </c>
      <c r="K95" s="196" t="s">
        <v>24</v>
      </c>
      <c r="L95" s="61"/>
      <c r="M95" s="201" t="s">
        <v>24</v>
      </c>
      <c r="N95" s="202" t="s">
        <v>49</v>
      </c>
      <c r="O95" s="42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AR95" s="23" t="s">
        <v>472</v>
      </c>
      <c r="AT95" s="23" t="s">
        <v>164</v>
      </c>
      <c r="AU95" s="23" t="s">
        <v>87</v>
      </c>
      <c r="AY95" s="23" t="s">
        <v>162</v>
      </c>
      <c r="BE95" s="205">
        <f>IF(N95="základní",J95,0)</f>
        <v>0</v>
      </c>
      <c r="BF95" s="205">
        <f>IF(N95="snížená",J95,0)</f>
        <v>0</v>
      </c>
      <c r="BG95" s="205">
        <f>IF(N95="zákl. přenesená",J95,0)</f>
        <v>0</v>
      </c>
      <c r="BH95" s="205">
        <f>IF(N95="sníž. přenesená",J95,0)</f>
        <v>0</v>
      </c>
      <c r="BI95" s="205">
        <f>IF(N95="nulová",J95,0)</f>
        <v>0</v>
      </c>
      <c r="BJ95" s="23" t="s">
        <v>25</v>
      </c>
      <c r="BK95" s="205">
        <f>ROUND(I95*H95,2)</f>
        <v>0</v>
      </c>
      <c r="BL95" s="23" t="s">
        <v>472</v>
      </c>
      <c r="BM95" s="23" t="s">
        <v>87</v>
      </c>
    </row>
    <row r="96" spans="2:65" s="1" customFormat="1" ht="22.5" customHeight="1" x14ac:dyDescent="0.3">
      <c r="B96" s="41"/>
      <c r="C96" s="194" t="s">
        <v>178</v>
      </c>
      <c r="D96" s="194" t="s">
        <v>164</v>
      </c>
      <c r="E96" s="195" t="s">
        <v>887</v>
      </c>
      <c r="F96" s="196" t="s">
        <v>888</v>
      </c>
      <c r="G96" s="197" t="s">
        <v>227</v>
      </c>
      <c r="H96" s="198">
        <v>100</v>
      </c>
      <c r="I96" s="199"/>
      <c r="J96" s="200">
        <f>ROUND(I96*H96,2)</f>
        <v>0</v>
      </c>
      <c r="K96" s="196" t="s">
        <v>24</v>
      </c>
      <c r="L96" s="61"/>
      <c r="M96" s="201" t="s">
        <v>24</v>
      </c>
      <c r="N96" s="202" t="s">
        <v>49</v>
      </c>
      <c r="O96" s="42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AR96" s="23" t="s">
        <v>472</v>
      </c>
      <c r="AT96" s="23" t="s">
        <v>164</v>
      </c>
      <c r="AU96" s="23" t="s">
        <v>87</v>
      </c>
      <c r="AY96" s="23" t="s">
        <v>162</v>
      </c>
      <c r="BE96" s="205">
        <f>IF(N96="základní",J96,0)</f>
        <v>0</v>
      </c>
      <c r="BF96" s="205">
        <f>IF(N96="snížená",J96,0)</f>
        <v>0</v>
      </c>
      <c r="BG96" s="205">
        <f>IF(N96="zákl. přenesená",J96,0)</f>
        <v>0</v>
      </c>
      <c r="BH96" s="205">
        <f>IF(N96="sníž. přenesená",J96,0)</f>
        <v>0</v>
      </c>
      <c r="BI96" s="205">
        <f>IF(N96="nulová",J96,0)</f>
        <v>0</v>
      </c>
      <c r="BJ96" s="23" t="s">
        <v>25</v>
      </c>
      <c r="BK96" s="205">
        <f>ROUND(I96*H96,2)</f>
        <v>0</v>
      </c>
      <c r="BL96" s="23" t="s">
        <v>472</v>
      </c>
      <c r="BM96" s="23" t="s">
        <v>169</v>
      </c>
    </row>
    <row r="97" spans="2:65" s="10" customFormat="1" ht="29.85" customHeight="1" x14ac:dyDescent="0.35">
      <c r="B97" s="177"/>
      <c r="C97" s="178"/>
      <c r="D97" s="191" t="s">
        <v>77</v>
      </c>
      <c r="E97" s="192" t="s">
        <v>889</v>
      </c>
      <c r="F97" s="192" t="s">
        <v>890</v>
      </c>
      <c r="G97" s="178"/>
      <c r="H97" s="178"/>
      <c r="I97" s="181"/>
      <c r="J97" s="193">
        <f>BK97</f>
        <v>0</v>
      </c>
      <c r="K97" s="178"/>
      <c r="L97" s="183"/>
      <c r="M97" s="184"/>
      <c r="N97" s="185"/>
      <c r="O97" s="185"/>
      <c r="P97" s="186">
        <f>SUM(P98:P102)</f>
        <v>0</v>
      </c>
      <c r="Q97" s="185"/>
      <c r="R97" s="186">
        <f>SUM(R98:R102)</f>
        <v>0</v>
      </c>
      <c r="S97" s="185"/>
      <c r="T97" s="187">
        <f>SUM(T98:T102)</f>
        <v>0</v>
      </c>
      <c r="AR97" s="188" t="s">
        <v>25</v>
      </c>
      <c r="AT97" s="189" t="s">
        <v>77</v>
      </c>
      <c r="AU97" s="189" t="s">
        <v>25</v>
      </c>
      <c r="AY97" s="188" t="s">
        <v>162</v>
      </c>
      <c r="BK97" s="190">
        <f>SUM(BK98:BK102)</f>
        <v>0</v>
      </c>
    </row>
    <row r="98" spans="2:65" s="1" customFormat="1" ht="22.5" customHeight="1" x14ac:dyDescent="0.3">
      <c r="B98" s="41"/>
      <c r="C98" s="194" t="s">
        <v>169</v>
      </c>
      <c r="D98" s="194" t="s">
        <v>164</v>
      </c>
      <c r="E98" s="195" t="s">
        <v>891</v>
      </c>
      <c r="F98" s="196" t="s">
        <v>892</v>
      </c>
      <c r="G98" s="197" t="s">
        <v>409</v>
      </c>
      <c r="H98" s="198">
        <v>5</v>
      </c>
      <c r="I98" s="199"/>
      <c r="J98" s="200">
        <f>ROUND(I98*H98,2)</f>
        <v>0</v>
      </c>
      <c r="K98" s="196" t="s">
        <v>24</v>
      </c>
      <c r="L98" s="61"/>
      <c r="M98" s="201" t="s">
        <v>24</v>
      </c>
      <c r="N98" s="202" t="s">
        <v>49</v>
      </c>
      <c r="O98" s="42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AR98" s="23" t="s">
        <v>472</v>
      </c>
      <c r="AT98" s="23" t="s">
        <v>164</v>
      </c>
      <c r="AU98" s="23" t="s">
        <v>87</v>
      </c>
      <c r="AY98" s="23" t="s">
        <v>162</v>
      </c>
      <c r="BE98" s="205">
        <f>IF(N98="základní",J98,0)</f>
        <v>0</v>
      </c>
      <c r="BF98" s="205">
        <f>IF(N98="snížená",J98,0)</f>
        <v>0</v>
      </c>
      <c r="BG98" s="205">
        <f>IF(N98="zákl. přenesená",J98,0)</f>
        <v>0</v>
      </c>
      <c r="BH98" s="205">
        <f>IF(N98="sníž. přenesená",J98,0)</f>
        <v>0</v>
      </c>
      <c r="BI98" s="205">
        <f>IF(N98="nulová",J98,0)</f>
        <v>0</v>
      </c>
      <c r="BJ98" s="23" t="s">
        <v>25</v>
      </c>
      <c r="BK98" s="205">
        <f>ROUND(I98*H98,2)</f>
        <v>0</v>
      </c>
      <c r="BL98" s="23" t="s">
        <v>472</v>
      </c>
      <c r="BM98" s="23" t="s">
        <v>191</v>
      </c>
    </row>
    <row r="99" spans="2:65" s="11" customFormat="1" x14ac:dyDescent="0.3">
      <c r="B99" s="206"/>
      <c r="C99" s="207"/>
      <c r="D99" s="208" t="s">
        <v>171</v>
      </c>
      <c r="E99" s="209" t="s">
        <v>24</v>
      </c>
      <c r="F99" s="210" t="s">
        <v>893</v>
      </c>
      <c r="G99" s="207"/>
      <c r="H99" s="211">
        <v>5</v>
      </c>
      <c r="I99" s="212"/>
      <c r="J99" s="207"/>
      <c r="K99" s="207"/>
      <c r="L99" s="213"/>
      <c r="M99" s="214"/>
      <c r="N99" s="215"/>
      <c r="O99" s="215"/>
      <c r="P99" s="215"/>
      <c r="Q99" s="215"/>
      <c r="R99" s="215"/>
      <c r="S99" s="215"/>
      <c r="T99" s="216"/>
      <c r="AT99" s="217" t="s">
        <v>171</v>
      </c>
      <c r="AU99" s="217" t="s">
        <v>87</v>
      </c>
      <c r="AV99" s="11" t="s">
        <v>87</v>
      </c>
      <c r="AW99" s="11" t="s">
        <v>41</v>
      </c>
      <c r="AX99" s="11" t="s">
        <v>25</v>
      </c>
      <c r="AY99" s="217" t="s">
        <v>162</v>
      </c>
    </row>
    <row r="100" spans="2:65" s="1" customFormat="1" ht="22.5" customHeight="1" x14ac:dyDescent="0.3">
      <c r="B100" s="41"/>
      <c r="C100" s="194" t="s">
        <v>187</v>
      </c>
      <c r="D100" s="194" t="s">
        <v>164</v>
      </c>
      <c r="E100" s="195" t="s">
        <v>894</v>
      </c>
      <c r="F100" s="196" t="s">
        <v>895</v>
      </c>
      <c r="G100" s="197" t="s">
        <v>409</v>
      </c>
      <c r="H100" s="198">
        <v>5</v>
      </c>
      <c r="I100" s="199"/>
      <c r="J100" s="200">
        <f>ROUND(I100*H100,2)</f>
        <v>0</v>
      </c>
      <c r="K100" s="196" t="s">
        <v>24</v>
      </c>
      <c r="L100" s="61"/>
      <c r="M100" s="201" t="s">
        <v>24</v>
      </c>
      <c r="N100" s="202" t="s">
        <v>49</v>
      </c>
      <c r="O100" s="42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AR100" s="23" t="s">
        <v>472</v>
      </c>
      <c r="AT100" s="23" t="s">
        <v>164</v>
      </c>
      <c r="AU100" s="23" t="s">
        <v>87</v>
      </c>
      <c r="AY100" s="23" t="s">
        <v>162</v>
      </c>
      <c r="BE100" s="205">
        <f>IF(N100="základní",J100,0)</f>
        <v>0</v>
      </c>
      <c r="BF100" s="205">
        <f>IF(N100="snížená",J100,0)</f>
        <v>0</v>
      </c>
      <c r="BG100" s="205">
        <f>IF(N100="zákl. přenesená",J100,0)</f>
        <v>0</v>
      </c>
      <c r="BH100" s="205">
        <f>IF(N100="sníž. přenesená",J100,0)</f>
        <v>0</v>
      </c>
      <c r="BI100" s="205">
        <f>IF(N100="nulová",J100,0)</f>
        <v>0</v>
      </c>
      <c r="BJ100" s="23" t="s">
        <v>25</v>
      </c>
      <c r="BK100" s="205">
        <f>ROUND(I100*H100,2)</f>
        <v>0</v>
      </c>
      <c r="BL100" s="23" t="s">
        <v>472</v>
      </c>
      <c r="BM100" s="23" t="s">
        <v>896</v>
      </c>
    </row>
    <row r="101" spans="2:65" s="11" customFormat="1" x14ac:dyDescent="0.3">
      <c r="B101" s="206"/>
      <c r="C101" s="207"/>
      <c r="D101" s="208" t="s">
        <v>171</v>
      </c>
      <c r="E101" s="209" t="s">
        <v>24</v>
      </c>
      <c r="F101" s="210" t="s">
        <v>893</v>
      </c>
      <c r="G101" s="207"/>
      <c r="H101" s="211">
        <v>5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AT101" s="217" t="s">
        <v>171</v>
      </c>
      <c r="AU101" s="217" t="s">
        <v>87</v>
      </c>
      <c r="AV101" s="11" t="s">
        <v>87</v>
      </c>
      <c r="AW101" s="11" t="s">
        <v>41</v>
      </c>
      <c r="AX101" s="11" t="s">
        <v>25</v>
      </c>
      <c r="AY101" s="217" t="s">
        <v>162</v>
      </c>
    </row>
    <row r="102" spans="2:65" s="1" customFormat="1" ht="22.5" customHeight="1" x14ac:dyDescent="0.3">
      <c r="B102" s="41"/>
      <c r="C102" s="194" t="s">
        <v>191</v>
      </c>
      <c r="D102" s="194" t="s">
        <v>164</v>
      </c>
      <c r="E102" s="195" t="s">
        <v>897</v>
      </c>
      <c r="F102" s="196" t="s">
        <v>898</v>
      </c>
      <c r="G102" s="197" t="s">
        <v>409</v>
      </c>
      <c r="H102" s="198">
        <v>5</v>
      </c>
      <c r="I102" s="199"/>
      <c r="J102" s="200">
        <f>ROUND(I102*H102,2)</f>
        <v>0</v>
      </c>
      <c r="K102" s="196" t="s">
        <v>24</v>
      </c>
      <c r="L102" s="61"/>
      <c r="M102" s="201" t="s">
        <v>24</v>
      </c>
      <c r="N102" s="202" t="s">
        <v>49</v>
      </c>
      <c r="O102" s="42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AR102" s="23" t="s">
        <v>472</v>
      </c>
      <c r="AT102" s="23" t="s">
        <v>164</v>
      </c>
      <c r="AU102" s="23" t="s">
        <v>87</v>
      </c>
      <c r="AY102" s="23" t="s">
        <v>162</v>
      </c>
      <c r="BE102" s="205">
        <f>IF(N102="základní",J102,0)</f>
        <v>0</v>
      </c>
      <c r="BF102" s="205">
        <f>IF(N102="snížená",J102,0)</f>
        <v>0</v>
      </c>
      <c r="BG102" s="205">
        <f>IF(N102="zákl. přenesená",J102,0)</f>
        <v>0</v>
      </c>
      <c r="BH102" s="205">
        <f>IF(N102="sníž. přenesená",J102,0)</f>
        <v>0</v>
      </c>
      <c r="BI102" s="205">
        <f>IF(N102="nulová",J102,0)</f>
        <v>0</v>
      </c>
      <c r="BJ102" s="23" t="s">
        <v>25</v>
      </c>
      <c r="BK102" s="205">
        <f>ROUND(I102*H102,2)</f>
        <v>0</v>
      </c>
      <c r="BL102" s="23" t="s">
        <v>472</v>
      </c>
      <c r="BM102" s="23" t="s">
        <v>199</v>
      </c>
    </row>
    <row r="103" spans="2:65" s="10" customFormat="1" ht="29.85" customHeight="1" x14ac:dyDescent="0.35">
      <c r="B103" s="177"/>
      <c r="C103" s="178"/>
      <c r="D103" s="191" t="s">
        <v>77</v>
      </c>
      <c r="E103" s="192" t="s">
        <v>899</v>
      </c>
      <c r="F103" s="192" t="s">
        <v>900</v>
      </c>
      <c r="G103" s="178"/>
      <c r="H103" s="178"/>
      <c r="I103" s="181"/>
      <c r="J103" s="193">
        <f>BK103</f>
        <v>0</v>
      </c>
      <c r="K103" s="178"/>
      <c r="L103" s="183"/>
      <c r="M103" s="184"/>
      <c r="N103" s="185"/>
      <c r="O103" s="185"/>
      <c r="P103" s="186">
        <f>SUM(P104:P111)</f>
        <v>0</v>
      </c>
      <c r="Q103" s="185"/>
      <c r="R103" s="186">
        <f>SUM(R104:R111)</f>
        <v>0</v>
      </c>
      <c r="S103" s="185"/>
      <c r="T103" s="187">
        <f>SUM(T104:T111)</f>
        <v>0</v>
      </c>
      <c r="AR103" s="188" t="s">
        <v>25</v>
      </c>
      <c r="AT103" s="189" t="s">
        <v>77</v>
      </c>
      <c r="AU103" s="189" t="s">
        <v>25</v>
      </c>
      <c r="AY103" s="188" t="s">
        <v>162</v>
      </c>
      <c r="BK103" s="190">
        <f>SUM(BK104:BK111)</f>
        <v>0</v>
      </c>
    </row>
    <row r="104" spans="2:65" s="1" customFormat="1" ht="22.5" customHeight="1" x14ac:dyDescent="0.3">
      <c r="B104" s="41"/>
      <c r="C104" s="194" t="s">
        <v>195</v>
      </c>
      <c r="D104" s="194" t="s">
        <v>164</v>
      </c>
      <c r="E104" s="195" t="s">
        <v>901</v>
      </c>
      <c r="F104" s="196" t="s">
        <v>902</v>
      </c>
      <c r="G104" s="197" t="s">
        <v>227</v>
      </c>
      <c r="H104" s="198">
        <v>150</v>
      </c>
      <c r="I104" s="199"/>
      <c r="J104" s="200">
        <f>ROUND(I104*H104,2)</f>
        <v>0</v>
      </c>
      <c r="K104" s="196" t="s">
        <v>24</v>
      </c>
      <c r="L104" s="61"/>
      <c r="M104" s="201" t="s">
        <v>24</v>
      </c>
      <c r="N104" s="202" t="s">
        <v>49</v>
      </c>
      <c r="O104" s="42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AR104" s="23" t="s">
        <v>472</v>
      </c>
      <c r="AT104" s="23" t="s">
        <v>164</v>
      </c>
      <c r="AU104" s="23" t="s">
        <v>87</v>
      </c>
      <c r="AY104" s="23" t="s">
        <v>162</v>
      </c>
      <c r="BE104" s="205">
        <f>IF(N104="základní",J104,0)</f>
        <v>0</v>
      </c>
      <c r="BF104" s="205">
        <f>IF(N104="snížená",J104,0)</f>
        <v>0</v>
      </c>
      <c r="BG104" s="205">
        <f>IF(N104="zákl. přenesená",J104,0)</f>
        <v>0</v>
      </c>
      <c r="BH104" s="205">
        <f>IF(N104="sníž. přenesená",J104,0)</f>
        <v>0</v>
      </c>
      <c r="BI104" s="205">
        <f>IF(N104="nulová",J104,0)</f>
        <v>0</v>
      </c>
      <c r="BJ104" s="23" t="s">
        <v>25</v>
      </c>
      <c r="BK104" s="205">
        <f>ROUND(I104*H104,2)</f>
        <v>0</v>
      </c>
      <c r="BL104" s="23" t="s">
        <v>472</v>
      </c>
      <c r="BM104" s="23" t="s">
        <v>30</v>
      </c>
    </row>
    <row r="105" spans="2:65" s="11" customFormat="1" x14ac:dyDescent="0.3">
      <c r="B105" s="206"/>
      <c r="C105" s="207"/>
      <c r="D105" s="208" t="s">
        <v>171</v>
      </c>
      <c r="E105" s="209" t="s">
        <v>865</v>
      </c>
      <c r="F105" s="210" t="s">
        <v>903</v>
      </c>
      <c r="G105" s="207"/>
      <c r="H105" s="211">
        <v>150</v>
      </c>
      <c r="I105" s="212"/>
      <c r="J105" s="207"/>
      <c r="K105" s="207"/>
      <c r="L105" s="213"/>
      <c r="M105" s="214"/>
      <c r="N105" s="215"/>
      <c r="O105" s="215"/>
      <c r="P105" s="215"/>
      <c r="Q105" s="215"/>
      <c r="R105" s="215"/>
      <c r="S105" s="215"/>
      <c r="T105" s="216"/>
      <c r="AT105" s="217" t="s">
        <v>171</v>
      </c>
      <c r="AU105" s="217" t="s">
        <v>87</v>
      </c>
      <c r="AV105" s="11" t="s">
        <v>87</v>
      </c>
      <c r="AW105" s="11" t="s">
        <v>41</v>
      </c>
      <c r="AX105" s="11" t="s">
        <v>25</v>
      </c>
      <c r="AY105" s="217" t="s">
        <v>162</v>
      </c>
    </row>
    <row r="106" spans="2:65" s="1" customFormat="1" ht="22.5" customHeight="1" x14ac:dyDescent="0.3">
      <c r="B106" s="41"/>
      <c r="C106" s="194" t="s">
        <v>199</v>
      </c>
      <c r="D106" s="194" t="s">
        <v>164</v>
      </c>
      <c r="E106" s="195" t="s">
        <v>904</v>
      </c>
      <c r="F106" s="196" t="s">
        <v>905</v>
      </c>
      <c r="G106" s="197" t="s">
        <v>409</v>
      </c>
      <c r="H106" s="198">
        <v>10</v>
      </c>
      <c r="I106" s="199"/>
      <c r="J106" s="200">
        <f>ROUND(I106*H106,2)</f>
        <v>0</v>
      </c>
      <c r="K106" s="196" t="s">
        <v>24</v>
      </c>
      <c r="L106" s="61"/>
      <c r="M106" s="201" t="s">
        <v>24</v>
      </c>
      <c r="N106" s="202" t="s">
        <v>49</v>
      </c>
      <c r="O106" s="42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AR106" s="23" t="s">
        <v>472</v>
      </c>
      <c r="AT106" s="23" t="s">
        <v>164</v>
      </c>
      <c r="AU106" s="23" t="s">
        <v>87</v>
      </c>
      <c r="AY106" s="23" t="s">
        <v>162</v>
      </c>
      <c r="BE106" s="205">
        <f>IF(N106="základní",J106,0)</f>
        <v>0</v>
      </c>
      <c r="BF106" s="205">
        <f>IF(N106="snížená",J106,0)</f>
        <v>0</v>
      </c>
      <c r="BG106" s="205">
        <f>IF(N106="zákl. přenesená",J106,0)</f>
        <v>0</v>
      </c>
      <c r="BH106" s="205">
        <f>IF(N106="sníž. přenesená",J106,0)</f>
        <v>0</v>
      </c>
      <c r="BI106" s="205">
        <f>IF(N106="nulová",J106,0)</f>
        <v>0</v>
      </c>
      <c r="BJ106" s="23" t="s">
        <v>25</v>
      </c>
      <c r="BK106" s="205">
        <f>ROUND(I106*H106,2)</f>
        <v>0</v>
      </c>
      <c r="BL106" s="23" t="s">
        <v>472</v>
      </c>
      <c r="BM106" s="23" t="s">
        <v>219</v>
      </c>
    </row>
    <row r="107" spans="2:65" s="1" customFormat="1" ht="22.5" customHeight="1" x14ac:dyDescent="0.3">
      <c r="B107" s="41"/>
      <c r="C107" s="194" t="s">
        <v>205</v>
      </c>
      <c r="D107" s="194" t="s">
        <v>164</v>
      </c>
      <c r="E107" s="195" t="s">
        <v>906</v>
      </c>
      <c r="F107" s="196" t="s">
        <v>907</v>
      </c>
      <c r="G107" s="197" t="s">
        <v>409</v>
      </c>
      <c r="H107" s="198">
        <v>3</v>
      </c>
      <c r="I107" s="199"/>
      <c r="J107" s="200">
        <f>ROUND(I107*H107,2)</f>
        <v>0</v>
      </c>
      <c r="K107" s="196" t="s">
        <v>24</v>
      </c>
      <c r="L107" s="61"/>
      <c r="M107" s="201" t="s">
        <v>24</v>
      </c>
      <c r="N107" s="202" t="s">
        <v>49</v>
      </c>
      <c r="O107" s="42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AR107" s="23" t="s">
        <v>472</v>
      </c>
      <c r="AT107" s="23" t="s">
        <v>164</v>
      </c>
      <c r="AU107" s="23" t="s">
        <v>87</v>
      </c>
      <c r="AY107" s="23" t="s">
        <v>162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23" t="s">
        <v>25</v>
      </c>
      <c r="BK107" s="205">
        <f>ROUND(I107*H107,2)</f>
        <v>0</v>
      </c>
      <c r="BL107" s="23" t="s">
        <v>472</v>
      </c>
      <c r="BM107" s="23" t="s">
        <v>104</v>
      </c>
    </row>
    <row r="108" spans="2:65" s="1" customFormat="1" ht="22.5" customHeight="1" x14ac:dyDescent="0.3">
      <c r="B108" s="41"/>
      <c r="C108" s="194" t="s">
        <v>30</v>
      </c>
      <c r="D108" s="194" t="s">
        <v>164</v>
      </c>
      <c r="E108" s="195" t="s">
        <v>908</v>
      </c>
      <c r="F108" s="196" t="s">
        <v>909</v>
      </c>
      <c r="G108" s="197" t="s">
        <v>227</v>
      </c>
      <c r="H108" s="198">
        <v>150</v>
      </c>
      <c r="I108" s="199"/>
      <c r="J108" s="200">
        <f>ROUND(I108*H108,2)</f>
        <v>0</v>
      </c>
      <c r="K108" s="196" t="s">
        <v>24</v>
      </c>
      <c r="L108" s="61"/>
      <c r="M108" s="201" t="s">
        <v>24</v>
      </c>
      <c r="N108" s="202" t="s">
        <v>49</v>
      </c>
      <c r="O108" s="42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AR108" s="23" t="s">
        <v>472</v>
      </c>
      <c r="AT108" s="23" t="s">
        <v>164</v>
      </c>
      <c r="AU108" s="23" t="s">
        <v>87</v>
      </c>
      <c r="AY108" s="23" t="s">
        <v>162</v>
      </c>
      <c r="BE108" s="205">
        <f>IF(N108="základní",J108,0)</f>
        <v>0</v>
      </c>
      <c r="BF108" s="205">
        <f>IF(N108="snížená",J108,0)</f>
        <v>0</v>
      </c>
      <c r="BG108" s="205">
        <f>IF(N108="zákl. přenesená",J108,0)</f>
        <v>0</v>
      </c>
      <c r="BH108" s="205">
        <f>IF(N108="sníž. přenesená",J108,0)</f>
        <v>0</v>
      </c>
      <c r="BI108" s="205">
        <f>IF(N108="nulová",J108,0)</f>
        <v>0</v>
      </c>
      <c r="BJ108" s="23" t="s">
        <v>25</v>
      </c>
      <c r="BK108" s="205">
        <f>ROUND(I108*H108,2)</f>
        <v>0</v>
      </c>
      <c r="BL108" s="23" t="s">
        <v>472</v>
      </c>
      <c r="BM108" s="23" t="s">
        <v>238</v>
      </c>
    </row>
    <row r="109" spans="2:65" s="11" customFormat="1" x14ac:dyDescent="0.3">
      <c r="B109" s="206"/>
      <c r="C109" s="207"/>
      <c r="D109" s="208" t="s">
        <v>171</v>
      </c>
      <c r="E109" s="209" t="s">
        <v>24</v>
      </c>
      <c r="F109" s="210" t="s">
        <v>865</v>
      </c>
      <c r="G109" s="207"/>
      <c r="H109" s="211">
        <v>150</v>
      </c>
      <c r="I109" s="212"/>
      <c r="J109" s="207"/>
      <c r="K109" s="207"/>
      <c r="L109" s="213"/>
      <c r="M109" s="214"/>
      <c r="N109" s="215"/>
      <c r="O109" s="215"/>
      <c r="P109" s="215"/>
      <c r="Q109" s="215"/>
      <c r="R109" s="215"/>
      <c r="S109" s="215"/>
      <c r="T109" s="216"/>
      <c r="AT109" s="217" t="s">
        <v>171</v>
      </c>
      <c r="AU109" s="217" t="s">
        <v>87</v>
      </c>
      <c r="AV109" s="11" t="s">
        <v>87</v>
      </c>
      <c r="AW109" s="11" t="s">
        <v>41</v>
      </c>
      <c r="AX109" s="11" t="s">
        <v>25</v>
      </c>
      <c r="AY109" s="217" t="s">
        <v>162</v>
      </c>
    </row>
    <row r="110" spans="2:65" s="1" customFormat="1" ht="22.5" customHeight="1" x14ac:dyDescent="0.3">
      <c r="B110" s="41"/>
      <c r="C110" s="194" t="s">
        <v>214</v>
      </c>
      <c r="D110" s="194" t="s">
        <v>164</v>
      </c>
      <c r="E110" s="195" t="s">
        <v>910</v>
      </c>
      <c r="F110" s="196" t="s">
        <v>911</v>
      </c>
      <c r="G110" s="197" t="s">
        <v>227</v>
      </c>
      <c r="H110" s="198">
        <v>23</v>
      </c>
      <c r="I110" s="199"/>
      <c r="J110" s="200">
        <f>ROUND(I110*H110,2)</f>
        <v>0</v>
      </c>
      <c r="K110" s="196" t="s">
        <v>24</v>
      </c>
      <c r="L110" s="61"/>
      <c r="M110" s="201" t="s">
        <v>24</v>
      </c>
      <c r="N110" s="202" t="s">
        <v>49</v>
      </c>
      <c r="O110" s="42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AR110" s="23" t="s">
        <v>472</v>
      </c>
      <c r="AT110" s="23" t="s">
        <v>164</v>
      </c>
      <c r="AU110" s="23" t="s">
        <v>87</v>
      </c>
      <c r="AY110" s="23" t="s">
        <v>162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23" t="s">
        <v>25</v>
      </c>
      <c r="BK110" s="205">
        <f>ROUND(I110*H110,2)</f>
        <v>0</v>
      </c>
      <c r="BL110" s="23" t="s">
        <v>472</v>
      </c>
      <c r="BM110" s="23" t="s">
        <v>249</v>
      </c>
    </row>
    <row r="111" spans="2:65" s="1" customFormat="1" ht="22.5" customHeight="1" x14ac:dyDescent="0.3">
      <c r="B111" s="41"/>
      <c r="C111" s="194" t="s">
        <v>219</v>
      </c>
      <c r="D111" s="194" t="s">
        <v>164</v>
      </c>
      <c r="E111" s="195" t="s">
        <v>912</v>
      </c>
      <c r="F111" s="196" t="s">
        <v>913</v>
      </c>
      <c r="G111" s="197" t="s">
        <v>409</v>
      </c>
      <c r="H111" s="198">
        <v>1</v>
      </c>
      <c r="I111" s="199"/>
      <c r="J111" s="200">
        <f>ROUND(I111*H111,2)</f>
        <v>0</v>
      </c>
      <c r="K111" s="196" t="s">
        <v>24</v>
      </c>
      <c r="L111" s="61"/>
      <c r="M111" s="201" t="s">
        <v>24</v>
      </c>
      <c r="N111" s="202" t="s">
        <v>49</v>
      </c>
      <c r="O111" s="42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AR111" s="23" t="s">
        <v>472</v>
      </c>
      <c r="AT111" s="23" t="s">
        <v>164</v>
      </c>
      <c r="AU111" s="23" t="s">
        <v>87</v>
      </c>
      <c r="AY111" s="23" t="s">
        <v>162</v>
      </c>
      <c r="BE111" s="205">
        <f>IF(N111="základní",J111,0)</f>
        <v>0</v>
      </c>
      <c r="BF111" s="205">
        <f>IF(N111="snížená",J111,0)</f>
        <v>0</v>
      </c>
      <c r="BG111" s="205">
        <f>IF(N111="zákl. přenesená",J111,0)</f>
        <v>0</v>
      </c>
      <c r="BH111" s="205">
        <f>IF(N111="sníž. přenesená",J111,0)</f>
        <v>0</v>
      </c>
      <c r="BI111" s="205">
        <f>IF(N111="nulová",J111,0)</f>
        <v>0</v>
      </c>
      <c r="BJ111" s="23" t="s">
        <v>25</v>
      </c>
      <c r="BK111" s="205">
        <f>ROUND(I111*H111,2)</f>
        <v>0</v>
      </c>
      <c r="BL111" s="23" t="s">
        <v>472</v>
      </c>
      <c r="BM111" s="23" t="s">
        <v>914</v>
      </c>
    </row>
    <row r="112" spans="2:65" s="10" customFormat="1" ht="29.85" customHeight="1" x14ac:dyDescent="0.35">
      <c r="B112" s="177"/>
      <c r="C112" s="178"/>
      <c r="D112" s="191" t="s">
        <v>77</v>
      </c>
      <c r="E112" s="192" t="s">
        <v>915</v>
      </c>
      <c r="F112" s="192" t="s">
        <v>916</v>
      </c>
      <c r="G112" s="178"/>
      <c r="H112" s="178"/>
      <c r="I112" s="181"/>
      <c r="J112" s="193">
        <f>BK112</f>
        <v>0</v>
      </c>
      <c r="K112" s="178"/>
      <c r="L112" s="183"/>
      <c r="M112" s="184"/>
      <c r="N112" s="185"/>
      <c r="O112" s="185"/>
      <c r="P112" s="186">
        <f>SUM(P113:P130)</f>
        <v>0</v>
      </c>
      <c r="Q112" s="185"/>
      <c r="R112" s="186">
        <f>SUM(R113:R130)</f>
        <v>0</v>
      </c>
      <c r="S112" s="185"/>
      <c r="T112" s="187">
        <f>SUM(T113:T130)</f>
        <v>0</v>
      </c>
      <c r="AR112" s="188" t="s">
        <v>25</v>
      </c>
      <c r="AT112" s="189" t="s">
        <v>77</v>
      </c>
      <c r="AU112" s="189" t="s">
        <v>25</v>
      </c>
      <c r="AY112" s="188" t="s">
        <v>162</v>
      </c>
      <c r="BK112" s="190">
        <f>SUM(BK113:BK130)</f>
        <v>0</v>
      </c>
    </row>
    <row r="113" spans="2:65" s="1" customFormat="1" ht="22.5" customHeight="1" x14ac:dyDescent="0.3">
      <c r="B113" s="41"/>
      <c r="C113" s="194" t="s">
        <v>224</v>
      </c>
      <c r="D113" s="194" t="s">
        <v>164</v>
      </c>
      <c r="E113" s="195" t="s">
        <v>917</v>
      </c>
      <c r="F113" s="196" t="s">
        <v>918</v>
      </c>
      <c r="G113" s="197" t="s">
        <v>227</v>
      </c>
      <c r="H113" s="198">
        <v>15</v>
      </c>
      <c r="I113" s="199"/>
      <c r="J113" s="200">
        <f>ROUND(I113*H113,2)</f>
        <v>0</v>
      </c>
      <c r="K113" s="196" t="s">
        <v>24</v>
      </c>
      <c r="L113" s="61"/>
      <c r="M113" s="201" t="s">
        <v>24</v>
      </c>
      <c r="N113" s="202" t="s">
        <v>49</v>
      </c>
      <c r="O113" s="42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AR113" s="23" t="s">
        <v>472</v>
      </c>
      <c r="AT113" s="23" t="s">
        <v>164</v>
      </c>
      <c r="AU113" s="23" t="s">
        <v>87</v>
      </c>
      <c r="AY113" s="23" t="s">
        <v>162</v>
      </c>
      <c r="BE113" s="205">
        <f>IF(N113="základní",J113,0)</f>
        <v>0</v>
      </c>
      <c r="BF113" s="205">
        <f>IF(N113="snížená",J113,0)</f>
        <v>0</v>
      </c>
      <c r="BG113" s="205">
        <f>IF(N113="zákl. přenesená",J113,0)</f>
        <v>0</v>
      </c>
      <c r="BH113" s="205">
        <f>IF(N113="sníž. přenesená",J113,0)</f>
        <v>0</v>
      </c>
      <c r="BI113" s="205">
        <f>IF(N113="nulová",J113,0)</f>
        <v>0</v>
      </c>
      <c r="BJ113" s="23" t="s">
        <v>25</v>
      </c>
      <c r="BK113" s="205">
        <f>ROUND(I113*H113,2)</f>
        <v>0</v>
      </c>
      <c r="BL113" s="23" t="s">
        <v>472</v>
      </c>
      <c r="BM113" s="23" t="s">
        <v>258</v>
      </c>
    </row>
    <row r="114" spans="2:65" s="11" customFormat="1" x14ac:dyDescent="0.3">
      <c r="B114" s="206"/>
      <c r="C114" s="207"/>
      <c r="D114" s="208" t="s">
        <v>171</v>
      </c>
      <c r="E114" s="209" t="s">
        <v>867</v>
      </c>
      <c r="F114" s="210" t="s">
        <v>919</v>
      </c>
      <c r="G114" s="207"/>
      <c r="H114" s="211">
        <v>15</v>
      </c>
      <c r="I114" s="212"/>
      <c r="J114" s="207"/>
      <c r="K114" s="207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171</v>
      </c>
      <c r="AU114" s="217" t="s">
        <v>87</v>
      </c>
      <c r="AV114" s="11" t="s">
        <v>87</v>
      </c>
      <c r="AW114" s="11" t="s">
        <v>41</v>
      </c>
      <c r="AX114" s="11" t="s">
        <v>25</v>
      </c>
      <c r="AY114" s="217" t="s">
        <v>162</v>
      </c>
    </row>
    <row r="115" spans="2:65" s="1" customFormat="1" ht="22.5" customHeight="1" x14ac:dyDescent="0.3">
      <c r="B115" s="41"/>
      <c r="C115" s="194" t="s">
        <v>104</v>
      </c>
      <c r="D115" s="194" t="s">
        <v>164</v>
      </c>
      <c r="E115" s="195" t="s">
        <v>920</v>
      </c>
      <c r="F115" s="196" t="s">
        <v>921</v>
      </c>
      <c r="G115" s="197" t="s">
        <v>227</v>
      </c>
      <c r="H115" s="198">
        <v>100</v>
      </c>
      <c r="I115" s="199"/>
      <c r="J115" s="200">
        <f>ROUND(I115*H115,2)</f>
        <v>0</v>
      </c>
      <c r="K115" s="196" t="s">
        <v>24</v>
      </c>
      <c r="L115" s="61"/>
      <c r="M115" s="201" t="s">
        <v>24</v>
      </c>
      <c r="N115" s="202" t="s">
        <v>49</v>
      </c>
      <c r="O115" s="42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AR115" s="23" t="s">
        <v>472</v>
      </c>
      <c r="AT115" s="23" t="s">
        <v>164</v>
      </c>
      <c r="AU115" s="23" t="s">
        <v>87</v>
      </c>
      <c r="AY115" s="23" t="s">
        <v>162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23" t="s">
        <v>25</v>
      </c>
      <c r="BK115" s="205">
        <f>ROUND(I115*H115,2)</f>
        <v>0</v>
      </c>
      <c r="BL115" s="23" t="s">
        <v>472</v>
      </c>
      <c r="BM115" s="23" t="s">
        <v>266</v>
      </c>
    </row>
    <row r="116" spans="2:65" s="11" customFormat="1" x14ac:dyDescent="0.3">
      <c r="B116" s="206"/>
      <c r="C116" s="207"/>
      <c r="D116" s="208" t="s">
        <v>171</v>
      </c>
      <c r="E116" s="209" t="s">
        <v>868</v>
      </c>
      <c r="F116" s="210" t="s">
        <v>922</v>
      </c>
      <c r="G116" s="207"/>
      <c r="H116" s="211">
        <v>100</v>
      </c>
      <c r="I116" s="212"/>
      <c r="J116" s="207"/>
      <c r="K116" s="207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171</v>
      </c>
      <c r="AU116" s="217" t="s">
        <v>87</v>
      </c>
      <c r="AV116" s="11" t="s">
        <v>87</v>
      </c>
      <c r="AW116" s="11" t="s">
        <v>41</v>
      </c>
      <c r="AX116" s="11" t="s">
        <v>25</v>
      </c>
      <c r="AY116" s="217" t="s">
        <v>162</v>
      </c>
    </row>
    <row r="117" spans="2:65" s="1" customFormat="1" ht="22.5" customHeight="1" x14ac:dyDescent="0.3">
      <c r="B117" s="41"/>
      <c r="C117" s="194" t="s">
        <v>10</v>
      </c>
      <c r="D117" s="194" t="s">
        <v>164</v>
      </c>
      <c r="E117" s="195" t="s">
        <v>923</v>
      </c>
      <c r="F117" s="196" t="s">
        <v>924</v>
      </c>
      <c r="G117" s="197" t="s">
        <v>227</v>
      </c>
      <c r="H117" s="198">
        <v>15</v>
      </c>
      <c r="I117" s="199"/>
      <c r="J117" s="200">
        <f>ROUND(I117*H117,2)</f>
        <v>0</v>
      </c>
      <c r="K117" s="196" t="s">
        <v>24</v>
      </c>
      <c r="L117" s="61"/>
      <c r="M117" s="201" t="s">
        <v>24</v>
      </c>
      <c r="N117" s="202" t="s">
        <v>49</v>
      </c>
      <c r="O117" s="42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AR117" s="23" t="s">
        <v>472</v>
      </c>
      <c r="AT117" s="23" t="s">
        <v>164</v>
      </c>
      <c r="AU117" s="23" t="s">
        <v>87</v>
      </c>
      <c r="AY117" s="23" t="s">
        <v>162</v>
      </c>
      <c r="BE117" s="205">
        <f>IF(N117="základní",J117,0)</f>
        <v>0</v>
      </c>
      <c r="BF117" s="205">
        <f>IF(N117="snížená",J117,0)</f>
        <v>0</v>
      </c>
      <c r="BG117" s="205">
        <f>IF(N117="zákl. přenesená",J117,0)</f>
        <v>0</v>
      </c>
      <c r="BH117" s="205">
        <f>IF(N117="sníž. přenesená",J117,0)</f>
        <v>0</v>
      </c>
      <c r="BI117" s="205">
        <f>IF(N117="nulová",J117,0)</f>
        <v>0</v>
      </c>
      <c r="BJ117" s="23" t="s">
        <v>25</v>
      </c>
      <c r="BK117" s="205">
        <f>ROUND(I117*H117,2)</f>
        <v>0</v>
      </c>
      <c r="BL117" s="23" t="s">
        <v>472</v>
      </c>
      <c r="BM117" s="23" t="s">
        <v>276</v>
      </c>
    </row>
    <row r="118" spans="2:65" s="11" customFormat="1" x14ac:dyDescent="0.3">
      <c r="B118" s="206"/>
      <c r="C118" s="207"/>
      <c r="D118" s="208" t="s">
        <v>171</v>
      </c>
      <c r="E118" s="209" t="s">
        <v>869</v>
      </c>
      <c r="F118" s="210" t="s">
        <v>919</v>
      </c>
      <c r="G118" s="207"/>
      <c r="H118" s="211">
        <v>15</v>
      </c>
      <c r="I118" s="212"/>
      <c r="J118" s="207"/>
      <c r="K118" s="207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171</v>
      </c>
      <c r="AU118" s="217" t="s">
        <v>87</v>
      </c>
      <c r="AV118" s="11" t="s">
        <v>87</v>
      </c>
      <c r="AW118" s="11" t="s">
        <v>41</v>
      </c>
      <c r="AX118" s="11" t="s">
        <v>25</v>
      </c>
      <c r="AY118" s="217" t="s">
        <v>162</v>
      </c>
    </row>
    <row r="119" spans="2:65" s="1" customFormat="1" ht="22.5" customHeight="1" x14ac:dyDescent="0.3">
      <c r="B119" s="41"/>
      <c r="C119" s="194" t="s">
        <v>238</v>
      </c>
      <c r="D119" s="194" t="s">
        <v>164</v>
      </c>
      <c r="E119" s="195" t="s">
        <v>925</v>
      </c>
      <c r="F119" s="196" t="s">
        <v>926</v>
      </c>
      <c r="G119" s="197" t="s">
        <v>227</v>
      </c>
      <c r="H119" s="198">
        <v>15</v>
      </c>
      <c r="I119" s="199"/>
      <c r="J119" s="200">
        <f>ROUND(I119*H119,2)</f>
        <v>0</v>
      </c>
      <c r="K119" s="196" t="s">
        <v>24</v>
      </c>
      <c r="L119" s="61"/>
      <c r="M119" s="201" t="s">
        <v>24</v>
      </c>
      <c r="N119" s="202" t="s">
        <v>49</v>
      </c>
      <c r="O119" s="42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AR119" s="23" t="s">
        <v>472</v>
      </c>
      <c r="AT119" s="23" t="s">
        <v>164</v>
      </c>
      <c r="AU119" s="23" t="s">
        <v>87</v>
      </c>
      <c r="AY119" s="23" t="s">
        <v>162</v>
      </c>
      <c r="BE119" s="205">
        <f>IF(N119="základní",J119,0)</f>
        <v>0</v>
      </c>
      <c r="BF119" s="205">
        <f>IF(N119="snížená",J119,0)</f>
        <v>0</v>
      </c>
      <c r="BG119" s="205">
        <f>IF(N119="zákl. přenesená",J119,0)</f>
        <v>0</v>
      </c>
      <c r="BH119" s="205">
        <f>IF(N119="sníž. přenesená",J119,0)</f>
        <v>0</v>
      </c>
      <c r="BI119" s="205">
        <f>IF(N119="nulová",J119,0)</f>
        <v>0</v>
      </c>
      <c r="BJ119" s="23" t="s">
        <v>25</v>
      </c>
      <c r="BK119" s="205">
        <f>ROUND(I119*H119,2)</f>
        <v>0</v>
      </c>
      <c r="BL119" s="23" t="s">
        <v>472</v>
      </c>
      <c r="BM119" s="23" t="s">
        <v>286</v>
      </c>
    </row>
    <row r="120" spans="2:65" s="11" customFormat="1" x14ac:dyDescent="0.3">
      <c r="B120" s="206"/>
      <c r="C120" s="207"/>
      <c r="D120" s="208" t="s">
        <v>171</v>
      </c>
      <c r="E120" s="209" t="s">
        <v>24</v>
      </c>
      <c r="F120" s="210" t="s">
        <v>867</v>
      </c>
      <c r="G120" s="207"/>
      <c r="H120" s="211">
        <v>15</v>
      </c>
      <c r="I120" s="212"/>
      <c r="J120" s="207"/>
      <c r="K120" s="207"/>
      <c r="L120" s="213"/>
      <c r="M120" s="214"/>
      <c r="N120" s="215"/>
      <c r="O120" s="215"/>
      <c r="P120" s="215"/>
      <c r="Q120" s="215"/>
      <c r="R120" s="215"/>
      <c r="S120" s="215"/>
      <c r="T120" s="216"/>
      <c r="AT120" s="217" t="s">
        <v>171</v>
      </c>
      <c r="AU120" s="217" t="s">
        <v>87</v>
      </c>
      <c r="AV120" s="11" t="s">
        <v>87</v>
      </c>
      <c r="AW120" s="11" t="s">
        <v>41</v>
      </c>
      <c r="AX120" s="11" t="s">
        <v>25</v>
      </c>
      <c r="AY120" s="217" t="s">
        <v>162</v>
      </c>
    </row>
    <row r="121" spans="2:65" s="1" customFormat="1" ht="22.5" customHeight="1" x14ac:dyDescent="0.3">
      <c r="B121" s="41"/>
      <c r="C121" s="194" t="s">
        <v>242</v>
      </c>
      <c r="D121" s="194" t="s">
        <v>164</v>
      </c>
      <c r="E121" s="195" t="s">
        <v>927</v>
      </c>
      <c r="F121" s="196" t="s">
        <v>928</v>
      </c>
      <c r="G121" s="197" t="s">
        <v>227</v>
      </c>
      <c r="H121" s="198">
        <v>100</v>
      </c>
      <c r="I121" s="199"/>
      <c r="J121" s="200">
        <f>ROUND(I121*H121,2)</f>
        <v>0</v>
      </c>
      <c r="K121" s="196" t="s">
        <v>24</v>
      </c>
      <c r="L121" s="61"/>
      <c r="M121" s="201" t="s">
        <v>24</v>
      </c>
      <c r="N121" s="202" t="s">
        <v>49</v>
      </c>
      <c r="O121" s="42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AR121" s="23" t="s">
        <v>472</v>
      </c>
      <c r="AT121" s="23" t="s">
        <v>164</v>
      </c>
      <c r="AU121" s="23" t="s">
        <v>87</v>
      </c>
      <c r="AY121" s="23" t="s">
        <v>162</v>
      </c>
      <c r="BE121" s="205">
        <f>IF(N121="základní",J121,0)</f>
        <v>0</v>
      </c>
      <c r="BF121" s="205">
        <f>IF(N121="snížená",J121,0)</f>
        <v>0</v>
      </c>
      <c r="BG121" s="205">
        <f>IF(N121="zákl. přenesená",J121,0)</f>
        <v>0</v>
      </c>
      <c r="BH121" s="205">
        <f>IF(N121="sníž. přenesená",J121,0)</f>
        <v>0</v>
      </c>
      <c r="BI121" s="205">
        <f>IF(N121="nulová",J121,0)</f>
        <v>0</v>
      </c>
      <c r="BJ121" s="23" t="s">
        <v>25</v>
      </c>
      <c r="BK121" s="205">
        <f>ROUND(I121*H121,2)</f>
        <v>0</v>
      </c>
      <c r="BL121" s="23" t="s">
        <v>472</v>
      </c>
      <c r="BM121" s="23" t="s">
        <v>294</v>
      </c>
    </row>
    <row r="122" spans="2:65" s="11" customFormat="1" x14ac:dyDescent="0.3">
      <c r="B122" s="206"/>
      <c r="C122" s="207"/>
      <c r="D122" s="208" t="s">
        <v>171</v>
      </c>
      <c r="E122" s="209" t="s">
        <v>24</v>
      </c>
      <c r="F122" s="210" t="s">
        <v>868</v>
      </c>
      <c r="G122" s="207"/>
      <c r="H122" s="211">
        <v>100</v>
      </c>
      <c r="I122" s="212"/>
      <c r="J122" s="207"/>
      <c r="K122" s="207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171</v>
      </c>
      <c r="AU122" s="217" t="s">
        <v>87</v>
      </c>
      <c r="AV122" s="11" t="s">
        <v>87</v>
      </c>
      <c r="AW122" s="11" t="s">
        <v>41</v>
      </c>
      <c r="AX122" s="11" t="s">
        <v>25</v>
      </c>
      <c r="AY122" s="217" t="s">
        <v>162</v>
      </c>
    </row>
    <row r="123" spans="2:65" s="1" customFormat="1" ht="22.5" customHeight="1" x14ac:dyDescent="0.3">
      <c r="B123" s="41"/>
      <c r="C123" s="194" t="s">
        <v>249</v>
      </c>
      <c r="D123" s="194" t="s">
        <v>164</v>
      </c>
      <c r="E123" s="195" t="s">
        <v>929</v>
      </c>
      <c r="F123" s="196" t="s">
        <v>930</v>
      </c>
      <c r="G123" s="197" t="s">
        <v>227</v>
      </c>
      <c r="H123" s="198">
        <v>15</v>
      </c>
      <c r="I123" s="199"/>
      <c r="J123" s="200">
        <f>ROUND(I123*H123,2)</f>
        <v>0</v>
      </c>
      <c r="K123" s="196" t="s">
        <v>24</v>
      </c>
      <c r="L123" s="61"/>
      <c r="M123" s="201" t="s">
        <v>24</v>
      </c>
      <c r="N123" s="202" t="s">
        <v>49</v>
      </c>
      <c r="O123" s="42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AR123" s="23" t="s">
        <v>472</v>
      </c>
      <c r="AT123" s="23" t="s">
        <v>164</v>
      </c>
      <c r="AU123" s="23" t="s">
        <v>87</v>
      </c>
      <c r="AY123" s="23" t="s">
        <v>162</v>
      </c>
      <c r="BE123" s="205">
        <f>IF(N123="základní",J123,0)</f>
        <v>0</v>
      </c>
      <c r="BF123" s="205">
        <f>IF(N123="snížená",J123,0)</f>
        <v>0</v>
      </c>
      <c r="BG123" s="205">
        <f>IF(N123="zákl. přenesená",J123,0)</f>
        <v>0</v>
      </c>
      <c r="BH123" s="205">
        <f>IF(N123="sníž. přenesená",J123,0)</f>
        <v>0</v>
      </c>
      <c r="BI123" s="205">
        <f>IF(N123="nulová",J123,0)</f>
        <v>0</v>
      </c>
      <c r="BJ123" s="23" t="s">
        <v>25</v>
      </c>
      <c r="BK123" s="205">
        <f>ROUND(I123*H123,2)</f>
        <v>0</v>
      </c>
      <c r="BL123" s="23" t="s">
        <v>472</v>
      </c>
      <c r="BM123" s="23" t="s">
        <v>303</v>
      </c>
    </row>
    <row r="124" spans="2:65" s="11" customFormat="1" x14ac:dyDescent="0.3">
      <c r="B124" s="206"/>
      <c r="C124" s="207"/>
      <c r="D124" s="208" t="s">
        <v>171</v>
      </c>
      <c r="E124" s="209" t="s">
        <v>24</v>
      </c>
      <c r="F124" s="210" t="s">
        <v>869</v>
      </c>
      <c r="G124" s="207"/>
      <c r="H124" s="211">
        <v>15</v>
      </c>
      <c r="I124" s="212"/>
      <c r="J124" s="207"/>
      <c r="K124" s="207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171</v>
      </c>
      <c r="AU124" s="217" t="s">
        <v>87</v>
      </c>
      <c r="AV124" s="11" t="s">
        <v>87</v>
      </c>
      <c r="AW124" s="11" t="s">
        <v>41</v>
      </c>
      <c r="AX124" s="11" t="s">
        <v>25</v>
      </c>
      <c r="AY124" s="217" t="s">
        <v>162</v>
      </c>
    </row>
    <row r="125" spans="2:65" s="1" customFormat="1" ht="22.5" customHeight="1" x14ac:dyDescent="0.3">
      <c r="B125" s="41"/>
      <c r="C125" s="194" t="s">
        <v>253</v>
      </c>
      <c r="D125" s="194" t="s">
        <v>164</v>
      </c>
      <c r="E125" s="195" t="s">
        <v>931</v>
      </c>
      <c r="F125" s="196" t="s">
        <v>932</v>
      </c>
      <c r="G125" s="197" t="s">
        <v>227</v>
      </c>
      <c r="H125" s="198">
        <v>150</v>
      </c>
      <c r="I125" s="199"/>
      <c r="J125" s="200">
        <f>ROUND(I125*H125,2)</f>
        <v>0</v>
      </c>
      <c r="K125" s="196" t="s">
        <v>24</v>
      </c>
      <c r="L125" s="61"/>
      <c r="M125" s="201" t="s">
        <v>24</v>
      </c>
      <c r="N125" s="202" t="s">
        <v>49</v>
      </c>
      <c r="O125" s="42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AR125" s="23" t="s">
        <v>472</v>
      </c>
      <c r="AT125" s="23" t="s">
        <v>164</v>
      </c>
      <c r="AU125" s="23" t="s">
        <v>87</v>
      </c>
      <c r="AY125" s="23" t="s">
        <v>162</v>
      </c>
      <c r="BE125" s="205">
        <f>IF(N125="základní",J125,0)</f>
        <v>0</v>
      </c>
      <c r="BF125" s="205">
        <f>IF(N125="snížená",J125,0)</f>
        <v>0</v>
      </c>
      <c r="BG125" s="205">
        <f>IF(N125="zákl. přenesená",J125,0)</f>
        <v>0</v>
      </c>
      <c r="BH125" s="205">
        <f>IF(N125="sníž. přenesená",J125,0)</f>
        <v>0</v>
      </c>
      <c r="BI125" s="205">
        <f>IF(N125="nulová",J125,0)</f>
        <v>0</v>
      </c>
      <c r="BJ125" s="23" t="s">
        <v>25</v>
      </c>
      <c r="BK125" s="205">
        <f>ROUND(I125*H125,2)</f>
        <v>0</v>
      </c>
      <c r="BL125" s="23" t="s">
        <v>472</v>
      </c>
      <c r="BM125" s="23" t="s">
        <v>313</v>
      </c>
    </row>
    <row r="126" spans="2:65" s="11" customFormat="1" x14ac:dyDescent="0.3">
      <c r="B126" s="206"/>
      <c r="C126" s="207"/>
      <c r="D126" s="208" t="s">
        <v>171</v>
      </c>
      <c r="E126" s="209" t="s">
        <v>24</v>
      </c>
      <c r="F126" s="210" t="s">
        <v>865</v>
      </c>
      <c r="G126" s="207"/>
      <c r="H126" s="211">
        <v>150</v>
      </c>
      <c r="I126" s="212"/>
      <c r="J126" s="207"/>
      <c r="K126" s="207"/>
      <c r="L126" s="213"/>
      <c r="M126" s="214"/>
      <c r="N126" s="215"/>
      <c r="O126" s="215"/>
      <c r="P126" s="215"/>
      <c r="Q126" s="215"/>
      <c r="R126" s="215"/>
      <c r="S126" s="215"/>
      <c r="T126" s="216"/>
      <c r="AT126" s="217" t="s">
        <v>171</v>
      </c>
      <c r="AU126" s="217" t="s">
        <v>87</v>
      </c>
      <c r="AV126" s="11" t="s">
        <v>87</v>
      </c>
      <c r="AW126" s="11" t="s">
        <v>41</v>
      </c>
      <c r="AX126" s="11" t="s">
        <v>25</v>
      </c>
      <c r="AY126" s="217" t="s">
        <v>162</v>
      </c>
    </row>
    <row r="127" spans="2:65" s="1" customFormat="1" ht="22.5" customHeight="1" x14ac:dyDescent="0.3">
      <c r="B127" s="41"/>
      <c r="C127" s="194" t="s">
        <v>258</v>
      </c>
      <c r="D127" s="194" t="s">
        <v>164</v>
      </c>
      <c r="E127" s="195" t="s">
        <v>933</v>
      </c>
      <c r="F127" s="196" t="s">
        <v>934</v>
      </c>
      <c r="G127" s="197" t="s">
        <v>167</v>
      </c>
      <c r="H127" s="198">
        <v>1</v>
      </c>
      <c r="I127" s="199"/>
      <c r="J127" s="200">
        <f>ROUND(I127*H127,2)</f>
        <v>0</v>
      </c>
      <c r="K127" s="196" t="s">
        <v>24</v>
      </c>
      <c r="L127" s="61"/>
      <c r="M127" s="201" t="s">
        <v>24</v>
      </c>
      <c r="N127" s="202" t="s">
        <v>49</v>
      </c>
      <c r="O127" s="42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AR127" s="23" t="s">
        <v>472</v>
      </c>
      <c r="AT127" s="23" t="s">
        <v>164</v>
      </c>
      <c r="AU127" s="23" t="s">
        <v>87</v>
      </c>
      <c r="AY127" s="23" t="s">
        <v>162</v>
      </c>
      <c r="BE127" s="205">
        <f>IF(N127="základní",J127,0)</f>
        <v>0</v>
      </c>
      <c r="BF127" s="205">
        <f>IF(N127="snížená",J127,0)</f>
        <v>0</v>
      </c>
      <c r="BG127" s="205">
        <f>IF(N127="zákl. přenesená",J127,0)</f>
        <v>0</v>
      </c>
      <c r="BH127" s="205">
        <f>IF(N127="sníž. přenesená",J127,0)</f>
        <v>0</v>
      </c>
      <c r="BI127" s="205">
        <f>IF(N127="nulová",J127,0)</f>
        <v>0</v>
      </c>
      <c r="BJ127" s="23" t="s">
        <v>25</v>
      </c>
      <c r="BK127" s="205">
        <f>ROUND(I127*H127,2)</f>
        <v>0</v>
      </c>
      <c r="BL127" s="23" t="s">
        <v>472</v>
      </c>
      <c r="BM127" s="23" t="s">
        <v>325</v>
      </c>
    </row>
    <row r="128" spans="2:65" s="11" customFormat="1" x14ac:dyDescent="0.3">
      <c r="B128" s="206"/>
      <c r="C128" s="207"/>
      <c r="D128" s="208" t="s">
        <v>171</v>
      </c>
      <c r="E128" s="209" t="s">
        <v>24</v>
      </c>
      <c r="F128" s="210" t="s">
        <v>935</v>
      </c>
      <c r="G128" s="207"/>
      <c r="H128" s="211">
        <v>1</v>
      </c>
      <c r="I128" s="212"/>
      <c r="J128" s="207"/>
      <c r="K128" s="207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171</v>
      </c>
      <c r="AU128" s="217" t="s">
        <v>87</v>
      </c>
      <c r="AV128" s="11" t="s">
        <v>87</v>
      </c>
      <c r="AW128" s="11" t="s">
        <v>41</v>
      </c>
      <c r="AX128" s="11" t="s">
        <v>25</v>
      </c>
      <c r="AY128" s="217" t="s">
        <v>162</v>
      </c>
    </row>
    <row r="129" spans="2:65" s="1" customFormat="1" ht="22.5" customHeight="1" x14ac:dyDescent="0.3">
      <c r="B129" s="41"/>
      <c r="C129" s="194" t="s">
        <v>9</v>
      </c>
      <c r="D129" s="194" t="s">
        <v>164</v>
      </c>
      <c r="E129" s="195" t="s">
        <v>936</v>
      </c>
      <c r="F129" s="196" t="s">
        <v>937</v>
      </c>
      <c r="G129" s="197" t="s">
        <v>167</v>
      </c>
      <c r="H129" s="198">
        <v>6</v>
      </c>
      <c r="I129" s="199"/>
      <c r="J129" s="200">
        <f>ROUND(I129*H129,2)</f>
        <v>0</v>
      </c>
      <c r="K129" s="196" t="s">
        <v>24</v>
      </c>
      <c r="L129" s="61"/>
      <c r="M129" s="201" t="s">
        <v>24</v>
      </c>
      <c r="N129" s="202" t="s">
        <v>49</v>
      </c>
      <c r="O129" s="42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AR129" s="23" t="s">
        <v>472</v>
      </c>
      <c r="AT129" s="23" t="s">
        <v>164</v>
      </c>
      <c r="AU129" s="23" t="s">
        <v>87</v>
      </c>
      <c r="AY129" s="23" t="s">
        <v>162</v>
      </c>
      <c r="BE129" s="205">
        <f>IF(N129="základní",J129,0)</f>
        <v>0</v>
      </c>
      <c r="BF129" s="205">
        <f>IF(N129="snížená",J129,0)</f>
        <v>0</v>
      </c>
      <c r="BG129" s="205">
        <f>IF(N129="zákl. přenesená",J129,0)</f>
        <v>0</v>
      </c>
      <c r="BH129" s="205">
        <f>IF(N129="sníž. přenesená",J129,0)</f>
        <v>0</v>
      </c>
      <c r="BI129" s="205">
        <f>IF(N129="nulová",J129,0)</f>
        <v>0</v>
      </c>
      <c r="BJ129" s="23" t="s">
        <v>25</v>
      </c>
      <c r="BK129" s="205">
        <f>ROUND(I129*H129,2)</f>
        <v>0</v>
      </c>
      <c r="BL129" s="23" t="s">
        <v>472</v>
      </c>
      <c r="BM129" s="23" t="s">
        <v>336</v>
      </c>
    </row>
    <row r="130" spans="2:65" s="11" customFormat="1" x14ac:dyDescent="0.3">
      <c r="B130" s="206"/>
      <c r="C130" s="207"/>
      <c r="D130" s="218" t="s">
        <v>171</v>
      </c>
      <c r="E130" s="219" t="s">
        <v>24</v>
      </c>
      <c r="F130" s="220" t="s">
        <v>938</v>
      </c>
      <c r="G130" s="207"/>
      <c r="H130" s="221">
        <v>6</v>
      </c>
      <c r="I130" s="212"/>
      <c r="J130" s="207"/>
      <c r="K130" s="207"/>
      <c r="L130" s="213"/>
      <c r="M130" s="214"/>
      <c r="N130" s="215"/>
      <c r="O130" s="215"/>
      <c r="P130" s="215"/>
      <c r="Q130" s="215"/>
      <c r="R130" s="215"/>
      <c r="S130" s="215"/>
      <c r="T130" s="216"/>
      <c r="AT130" s="217" t="s">
        <v>171</v>
      </c>
      <c r="AU130" s="217" t="s">
        <v>87</v>
      </c>
      <c r="AV130" s="11" t="s">
        <v>87</v>
      </c>
      <c r="AW130" s="11" t="s">
        <v>41</v>
      </c>
      <c r="AX130" s="11" t="s">
        <v>25</v>
      </c>
      <c r="AY130" s="217" t="s">
        <v>162</v>
      </c>
    </row>
    <row r="131" spans="2:65" s="10" customFormat="1" ht="29.85" customHeight="1" x14ac:dyDescent="0.35">
      <c r="B131" s="177"/>
      <c r="C131" s="178"/>
      <c r="D131" s="191" t="s">
        <v>77</v>
      </c>
      <c r="E131" s="192" t="s">
        <v>939</v>
      </c>
      <c r="F131" s="192" t="s">
        <v>940</v>
      </c>
      <c r="G131" s="178"/>
      <c r="H131" s="178"/>
      <c r="I131" s="181"/>
      <c r="J131" s="193">
        <f>BK131</f>
        <v>0</v>
      </c>
      <c r="K131" s="178"/>
      <c r="L131" s="183"/>
      <c r="M131" s="184"/>
      <c r="N131" s="185"/>
      <c r="O131" s="185"/>
      <c r="P131" s="186">
        <f>P132</f>
        <v>0</v>
      </c>
      <c r="Q131" s="185"/>
      <c r="R131" s="186">
        <f>R132</f>
        <v>0</v>
      </c>
      <c r="S131" s="185"/>
      <c r="T131" s="187">
        <f>T132</f>
        <v>0</v>
      </c>
      <c r="AR131" s="188" t="s">
        <v>25</v>
      </c>
      <c r="AT131" s="189" t="s">
        <v>77</v>
      </c>
      <c r="AU131" s="189" t="s">
        <v>25</v>
      </c>
      <c r="AY131" s="188" t="s">
        <v>162</v>
      </c>
      <c r="BK131" s="190">
        <f>BK132</f>
        <v>0</v>
      </c>
    </row>
    <row r="132" spans="2:65" s="1" customFormat="1" ht="22.5" customHeight="1" x14ac:dyDescent="0.3">
      <c r="B132" s="41"/>
      <c r="C132" s="194" t="s">
        <v>266</v>
      </c>
      <c r="D132" s="194" t="s">
        <v>164</v>
      </c>
      <c r="E132" s="195" t="s">
        <v>941</v>
      </c>
      <c r="F132" s="196" t="s">
        <v>942</v>
      </c>
      <c r="G132" s="197" t="s">
        <v>409</v>
      </c>
      <c r="H132" s="198">
        <v>1</v>
      </c>
      <c r="I132" s="199"/>
      <c r="J132" s="200">
        <f>ROUND(I132*H132,2)</f>
        <v>0</v>
      </c>
      <c r="K132" s="196" t="s">
        <v>24</v>
      </c>
      <c r="L132" s="61"/>
      <c r="M132" s="201" t="s">
        <v>24</v>
      </c>
      <c r="N132" s="202" t="s">
        <v>49</v>
      </c>
      <c r="O132" s="42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AR132" s="23" t="s">
        <v>472</v>
      </c>
      <c r="AT132" s="23" t="s">
        <v>164</v>
      </c>
      <c r="AU132" s="23" t="s">
        <v>87</v>
      </c>
      <c r="AY132" s="23" t="s">
        <v>162</v>
      </c>
      <c r="BE132" s="205">
        <f>IF(N132="základní",J132,0)</f>
        <v>0</v>
      </c>
      <c r="BF132" s="205">
        <f>IF(N132="snížená",J132,0)</f>
        <v>0</v>
      </c>
      <c r="BG132" s="205">
        <f>IF(N132="zákl. přenesená",J132,0)</f>
        <v>0</v>
      </c>
      <c r="BH132" s="205">
        <f>IF(N132="sníž. přenesená",J132,0)</f>
        <v>0</v>
      </c>
      <c r="BI132" s="205">
        <f>IF(N132="nulová",J132,0)</f>
        <v>0</v>
      </c>
      <c r="BJ132" s="23" t="s">
        <v>25</v>
      </c>
      <c r="BK132" s="205">
        <f>ROUND(I132*H132,2)</f>
        <v>0</v>
      </c>
      <c r="BL132" s="23" t="s">
        <v>472</v>
      </c>
      <c r="BM132" s="23" t="s">
        <v>346</v>
      </c>
    </row>
    <row r="133" spans="2:65" s="10" customFormat="1" ht="37.35" customHeight="1" x14ac:dyDescent="0.35">
      <c r="B133" s="177"/>
      <c r="C133" s="178"/>
      <c r="D133" s="179" t="s">
        <v>77</v>
      </c>
      <c r="E133" s="180" t="s">
        <v>832</v>
      </c>
      <c r="F133" s="180" t="s">
        <v>833</v>
      </c>
      <c r="G133" s="178"/>
      <c r="H133" s="178"/>
      <c r="I133" s="181"/>
      <c r="J133" s="182">
        <f>BK133</f>
        <v>0</v>
      </c>
      <c r="K133" s="178"/>
      <c r="L133" s="183"/>
      <c r="M133" s="184"/>
      <c r="N133" s="185"/>
      <c r="O133" s="185"/>
      <c r="P133" s="186">
        <f>P134+P138+P140+P142</f>
        <v>0</v>
      </c>
      <c r="Q133" s="185"/>
      <c r="R133" s="186">
        <f>R134+R138+R140+R142</f>
        <v>0</v>
      </c>
      <c r="S133" s="185"/>
      <c r="T133" s="187">
        <f>T134+T138+T140+T142</f>
        <v>0</v>
      </c>
      <c r="AR133" s="188" t="s">
        <v>187</v>
      </c>
      <c r="AT133" s="189" t="s">
        <v>77</v>
      </c>
      <c r="AU133" s="189" t="s">
        <v>78</v>
      </c>
      <c r="AY133" s="188" t="s">
        <v>162</v>
      </c>
      <c r="BK133" s="190">
        <f>BK134+BK138+BK140+BK142</f>
        <v>0</v>
      </c>
    </row>
    <row r="134" spans="2:65" s="10" customFormat="1" ht="19.95" customHeight="1" x14ac:dyDescent="0.35">
      <c r="B134" s="177"/>
      <c r="C134" s="178"/>
      <c r="D134" s="191" t="s">
        <v>77</v>
      </c>
      <c r="E134" s="192" t="s">
        <v>834</v>
      </c>
      <c r="F134" s="192" t="s">
        <v>835</v>
      </c>
      <c r="G134" s="178"/>
      <c r="H134" s="178"/>
      <c r="I134" s="181"/>
      <c r="J134" s="193">
        <f>BK134</f>
        <v>0</v>
      </c>
      <c r="K134" s="178"/>
      <c r="L134" s="183"/>
      <c r="M134" s="184"/>
      <c r="N134" s="185"/>
      <c r="O134" s="185"/>
      <c r="P134" s="186">
        <f>SUM(P135:P137)</f>
        <v>0</v>
      </c>
      <c r="Q134" s="185"/>
      <c r="R134" s="186">
        <f>SUM(R135:R137)</f>
        <v>0</v>
      </c>
      <c r="S134" s="185"/>
      <c r="T134" s="187">
        <f>SUM(T135:T137)</f>
        <v>0</v>
      </c>
      <c r="AR134" s="188" t="s">
        <v>187</v>
      </c>
      <c r="AT134" s="189" t="s">
        <v>77</v>
      </c>
      <c r="AU134" s="189" t="s">
        <v>25</v>
      </c>
      <c r="AY134" s="188" t="s">
        <v>162</v>
      </c>
      <c r="BK134" s="190">
        <f>SUM(BK135:BK137)</f>
        <v>0</v>
      </c>
    </row>
    <row r="135" spans="2:65" s="1" customFormat="1" ht="31.5" customHeight="1" x14ac:dyDescent="0.3">
      <c r="B135" s="41"/>
      <c r="C135" s="194" t="s">
        <v>271</v>
      </c>
      <c r="D135" s="194" t="s">
        <v>164</v>
      </c>
      <c r="E135" s="195" t="s">
        <v>837</v>
      </c>
      <c r="F135" s="196" t="s">
        <v>838</v>
      </c>
      <c r="G135" s="197" t="s">
        <v>839</v>
      </c>
      <c r="H135" s="198">
        <v>1</v>
      </c>
      <c r="I135" s="199"/>
      <c r="J135" s="200">
        <f>ROUND(I135*H135,2)</f>
        <v>0</v>
      </c>
      <c r="K135" s="196" t="s">
        <v>168</v>
      </c>
      <c r="L135" s="61"/>
      <c r="M135" s="201" t="s">
        <v>24</v>
      </c>
      <c r="N135" s="202" t="s">
        <v>49</v>
      </c>
      <c r="O135" s="42"/>
      <c r="P135" s="203">
        <f>O135*H135</f>
        <v>0</v>
      </c>
      <c r="Q135" s="203">
        <v>0</v>
      </c>
      <c r="R135" s="203">
        <f>Q135*H135</f>
        <v>0</v>
      </c>
      <c r="S135" s="203">
        <v>0</v>
      </c>
      <c r="T135" s="204">
        <f>S135*H135</f>
        <v>0</v>
      </c>
      <c r="AR135" s="23" t="s">
        <v>840</v>
      </c>
      <c r="AT135" s="23" t="s">
        <v>164</v>
      </c>
      <c r="AU135" s="23" t="s">
        <v>87</v>
      </c>
      <c r="AY135" s="23" t="s">
        <v>162</v>
      </c>
      <c r="BE135" s="205">
        <f>IF(N135="základní",J135,0)</f>
        <v>0</v>
      </c>
      <c r="BF135" s="205">
        <f>IF(N135="snížená",J135,0)</f>
        <v>0</v>
      </c>
      <c r="BG135" s="205">
        <f>IF(N135="zákl. přenesená",J135,0)</f>
        <v>0</v>
      </c>
      <c r="BH135" s="205">
        <f>IF(N135="sníž. přenesená",J135,0)</f>
        <v>0</v>
      </c>
      <c r="BI135" s="205">
        <f>IF(N135="nulová",J135,0)</f>
        <v>0</v>
      </c>
      <c r="BJ135" s="23" t="s">
        <v>25</v>
      </c>
      <c r="BK135" s="205">
        <f>ROUND(I135*H135,2)</f>
        <v>0</v>
      </c>
      <c r="BL135" s="23" t="s">
        <v>840</v>
      </c>
      <c r="BM135" s="23" t="s">
        <v>943</v>
      </c>
    </row>
    <row r="136" spans="2:65" s="11" customFormat="1" x14ac:dyDescent="0.3">
      <c r="B136" s="206"/>
      <c r="C136" s="207"/>
      <c r="D136" s="208" t="s">
        <v>171</v>
      </c>
      <c r="E136" s="209" t="s">
        <v>24</v>
      </c>
      <c r="F136" s="210" t="s">
        <v>944</v>
      </c>
      <c r="G136" s="207"/>
      <c r="H136" s="211">
        <v>1</v>
      </c>
      <c r="I136" s="212"/>
      <c r="J136" s="207"/>
      <c r="K136" s="207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171</v>
      </c>
      <c r="AU136" s="217" t="s">
        <v>87</v>
      </c>
      <c r="AV136" s="11" t="s">
        <v>87</v>
      </c>
      <c r="AW136" s="11" t="s">
        <v>41</v>
      </c>
      <c r="AX136" s="11" t="s">
        <v>25</v>
      </c>
      <c r="AY136" s="217" t="s">
        <v>162</v>
      </c>
    </row>
    <row r="137" spans="2:65" s="1" customFormat="1" ht="31.5" customHeight="1" x14ac:dyDescent="0.3">
      <c r="B137" s="41"/>
      <c r="C137" s="194" t="s">
        <v>276</v>
      </c>
      <c r="D137" s="194" t="s">
        <v>164</v>
      </c>
      <c r="E137" s="195" t="s">
        <v>844</v>
      </c>
      <c r="F137" s="196" t="s">
        <v>845</v>
      </c>
      <c r="G137" s="197" t="s">
        <v>839</v>
      </c>
      <c r="H137" s="198">
        <v>1</v>
      </c>
      <c r="I137" s="199"/>
      <c r="J137" s="200">
        <f>ROUND(I137*H137,2)</f>
        <v>0</v>
      </c>
      <c r="K137" s="196" t="s">
        <v>168</v>
      </c>
      <c r="L137" s="61"/>
      <c r="M137" s="201" t="s">
        <v>24</v>
      </c>
      <c r="N137" s="202" t="s">
        <v>49</v>
      </c>
      <c r="O137" s="42"/>
      <c r="P137" s="203">
        <f>O137*H137</f>
        <v>0</v>
      </c>
      <c r="Q137" s="203">
        <v>0</v>
      </c>
      <c r="R137" s="203">
        <f>Q137*H137</f>
        <v>0</v>
      </c>
      <c r="S137" s="203">
        <v>0</v>
      </c>
      <c r="T137" s="204">
        <f>S137*H137</f>
        <v>0</v>
      </c>
      <c r="AR137" s="23" t="s">
        <v>840</v>
      </c>
      <c r="AT137" s="23" t="s">
        <v>164</v>
      </c>
      <c r="AU137" s="23" t="s">
        <v>87</v>
      </c>
      <c r="AY137" s="23" t="s">
        <v>162</v>
      </c>
      <c r="BE137" s="205">
        <f>IF(N137="základní",J137,0)</f>
        <v>0</v>
      </c>
      <c r="BF137" s="205">
        <f>IF(N137="snížená",J137,0)</f>
        <v>0</v>
      </c>
      <c r="BG137" s="205">
        <f>IF(N137="zákl. přenesená",J137,0)</f>
        <v>0</v>
      </c>
      <c r="BH137" s="205">
        <f>IF(N137="sníž. přenesená",J137,0)</f>
        <v>0</v>
      </c>
      <c r="BI137" s="205">
        <f>IF(N137="nulová",J137,0)</f>
        <v>0</v>
      </c>
      <c r="BJ137" s="23" t="s">
        <v>25</v>
      </c>
      <c r="BK137" s="205">
        <f>ROUND(I137*H137,2)</f>
        <v>0</v>
      </c>
      <c r="BL137" s="23" t="s">
        <v>840</v>
      </c>
      <c r="BM137" s="23" t="s">
        <v>945</v>
      </c>
    </row>
    <row r="138" spans="2:65" s="10" customFormat="1" ht="29.85" customHeight="1" x14ac:dyDescent="0.35">
      <c r="B138" s="177"/>
      <c r="C138" s="178"/>
      <c r="D138" s="191" t="s">
        <v>77</v>
      </c>
      <c r="E138" s="192" t="s">
        <v>847</v>
      </c>
      <c r="F138" s="192" t="s">
        <v>848</v>
      </c>
      <c r="G138" s="178"/>
      <c r="H138" s="178"/>
      <c r="I138" s="181"/>
      <c r="J138" s="193">
        <f>BK138</f>
        <v>0</v>
      </c>
      <c r="K138" s="178"/>
      <c r="L138" s="183"/>
      <c r="M138" s="184"/>
      <c r="N138" s="185"/>
      <c r="O138" s="185"/>
      <c r="P138" s="186">
        <f>P139</f>
        <v>0</v>
      </c>
      <c r="Q138" s="185"/>
      <c r="R138" s="186">
        <f>R139</f>
        <v>0</v>
      </c>
      <c r="S138" s="185"/>
      <c r="T138" s="187">
        <f>T139</f>
        <v>0</v>
      </c>
      <c r="AR138" s="188" t="s">
        <v>187</v>
      </c>
      <c r="AT138" s="189" t="s">
        <v>77</v>
      </c>
      <c r="AU138" s="189" t="s">
        <v>25</v>
      </c>
      <c r="AY138" s="188" t="s">
        <v>162</v>
      </c>
      <c r="BK138" s="190">
        <f>BK139</f>
        <v>0</v>
      </c>
    </row>
    <row r="139" spans="2:65" s="1" customFormat="1" ht="22.5" customHeight="1" x14ac:dyDescent="0.3">
      <c r="B139" s="41"/>
      <c r="C139" s="194" t="s">
        <v>281</v>
      </c>
      <c r="D139" s="194" t="s">
        <v>164</v>
      </c>
      <c r="E139" s="195" t="s">
        <v>850</v>
      </c>
      <c r="F139" s="196" t="s">
        <v>851</v>
      </c>
      <c r="G139" s="197" t="s">
        <v>762</v>
      </c>
      <c r="H139" s="257"/>
      <c r="I139" s="199"/>
      <c r="J139" s="200">
        <f>ROUND(I139*H139,2)</f>
        <v>0</v>
      </c>
      <c r="K139" s="196" t="s">
        <v>168</v>
      </c>
      <c r="L139" s="61"/>
      <c r="M139" s="201" t="s">
        <v>24</v>
      </c>
      <c r="N139" s="202" t="s">
        <v>49</v>
      </c>
      <c r="O139" s="42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AR139" s="23" t="s">
        <v>840</v>
      </c>
      <c r="AT139" s="23" t="s">
        <v>164</v>
      </c>
      <c r="AU139" s="23" t="s">
        <v>87</v>
      </c>
      <c r="AY139" s="23" t="s">
        <v>162</v>
      </c>
      <c r="BE139" s="205">
        <f>IF(N139="základní",J139,0)</f>
        <v>0</v>
      </c>
      <c r="BF139" s="205">
        <f>IF(N139="snížená",J139,0)</f>
        <v>0</v>
      </c>
      <c r="BG139" s="205">
        <f>IF(N139="zákl. přenesená",J139,0)</f>
        <v>0</v>
      </c>
      <c r="BH139" s="205">
        <f>IF(N139="sníž. přenesená",J139,0)</f>
        <v>0</v>
      </c>
      <c r="BI139" s="205">
        <f>IF(N139="nulová",J139,0)</f>
        <v>0</v>
      </c>
      <c r="BJ139" s="23" t="s">
        <v>25</v>
      </c>
      <c r="BK139" s="205">
        <f>ROUND(I139*H139,2)</f>
        <v>0</v>
      </c>
      <c r="BL139" s="23" t="s">
        <v>840</v>
      </c>
      <c r="BM139" s="23" t="s">
        <v>946</v>
      </c>
    </row>
    <row r="140" spans="2:65" s="10" customFormat="1" ht="29.85" customHeight="1" x14ac:dyDescent="0.35">
      <c r="B140" s="177"/>
      <c r="C140" s="178"/>
      <c r="D140" s="191" t="s">
        <v>77</v>
      </c>
      <c r="E140" s="192" t="s">
        <v>853</v>
      </c>
      <c r="F140" s="192" t="s">
        <v>854</v>
      </c>
      <c r="G140" s="178"/>
      <c r="H140" s="178"/>
      <c r="I140" s="181"/>
      <c r="J140" s="193">
        <f>BK140</f>
        <v>0</v>
      </c>
      <c r="K140" s="178"/>
      <c r="L140" s="183"/>
      <c r="M140" s="184"/>
      <c r="N140" s="185"/>
      <c r="O140" s="185"/>
      <c r="P140" s="186">
        <f>P141</f>
        <v>0</v>
      </c>
      <c r="Q140" s="185"/>
      <c r="R140" s="186">
        <f>R141</f>
        <v>0</v>
      </c>
      <c r="S140" s="185"/>
      <c r="T140" s="187">
        <f>T141</f>
        <v>0</v>
      </c>
      <c r="AR140" s="188" t="s">
        <v>187</v>
      </c>
      <c r="AT140" s="189" t="s">
        <v>77</v>
      </c>
      <c r="AU140" s="189" t="s">
        <v>25</v>
      </c>
      <c r="AY140" s="188" t="s">
        <v>162</v>
      </c>
      <c r="BK140" s="190">
        <f>BK141</f>
        <v>0</v>
      </c>
    </row>
    <row r="141" spans="2:65" s="1" customFormat="1" ht="22.5" customHeight="1" x14ac:dyDescent="0.3">
      <c r="B141" s="41"/>
      <c r="C141" s="194" t="s">
        <v>286</v>
      </c>
      <c r="D141" s="194" t="s">
        <v>164</v>
      </c>
      <c r="E141" s="195" t="s">
        <v>856</v>
      </c>
      <c r="F141" s="196" t="s">
        <v>857</v>
      </c>
      <c r="G141" s="197" t="s">
        <v>762</v>
      </c>
      <c r="H141" s="257"/>
      <c r="I141" s="199"/>
      <c r="J141" s="200">
        <f>ROUND(I141*H141,2)</f>
        <v>0</v>
      </c>
      <c r="K141" s="196" t="s">
        <v>168</v>
      </c>
      <c r="L141" s="61"/>
      <c r="M141" s="201" t="s">
        <v>24</v>
      </c>
      <c r="N141" s="202" t="s">
        <v>49</v>
      </c>
      <c r="O141" s="42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AR141" s="23" t="s">
        <v>840</v>
      </c>
      <c r="AT141" s="23" t="s">
        <v>164</v>
      </c>
      <c r="AU141" s="23" t="s">
        <v>87</v>
      </c>
      <c r="AY141" s="23" t="s">
        <v>162</v>
      </c>
      <c r="BE141" s="205">
        <f>IF(N141="základní",J141,0)</f>
        <v>0</v>
      </c>
      <c r="BF141" s="205">
        <f>IF(N141="snížená",J141,0)</f>
        <v>0</v>
      </c>
      <c r="BG141" s="205">
        <f>IF(N141="zákl. přenesená",J141,0)</f>
        <v>0</v>
      </c>
      <c r="BH141" s="205">
        <f>IF(N141="sníž. přenesená",J141,0)</f>
        <v>0</v>
      </c>
      <c r="BI141" s="205">
        <f>IF(N141="nulová",J141,0)</f>
        <v>0</v>
      </c>
      <c r="BJ141" s="23" t="s">
        <v>25</v>
      </c>
      <c r="BK141" s="205">
        <f>ROUND(I141*H141,2)</f>
        <v>0</v>
      </c>
      <c r="BL141" s="23" t="s">
        <v>840</v>
      </c>
      <c r="BM141" s="23" t="s">
        <v>947</v>
      </c>
    </row>
    <row r="142" spans="2:65" s="10" customFormat="1" ht="29.85" customHeight="1" x14ac:dyDescent="0.35">
      <c r="B142" s="177"/>
      <c r="C142" s="178"/>
      <c r="D142" s="191" t="s">
        <v>77</v>
      </c>
      <c r="E142" s="192" t="s">
        <v>859</v>
      </c>
      <c r="F142" s="192" t="s">
        <v>860</v>
      </c>
      <c r="G142" s="178"/>
      <c r="H142" s="178"/>
      <c r="I142" s="181"/>
      <c r="J142" s="193">
        <f>BK142</f>
        <v>0</v>
      </c>
      <c r="K142" s="178"/>
      <c r="L142" s="183"/>
      <c r="M142" s="184"/>
      <c r="N142" s="185"/>
      <c r="O142" s="185"/>
      <c r="P142" s="186">
        <f>P143</f>
        <v>0</v>
      </c>
      <c r="Q142" s="185"/>
      <c r="R142" s="186">
        <f>R143</f>
        <v>0</v>
      </c>
      <c r="S142" s="185"/>
      <c r="T142" s="187">
        <f>T143</f>
        <v>0</v>
      </c>
      <c r="AR142" s="188" t="s">
        <v>187</v>
      </c>
      <c r="AT142" s="189" t="s">
        <v>77</v>
      </c>
      <c r="AU142" s="189" t="s">
        <v>25</v>
      </c>
      <c r="AY142" s="188" t="s">
        <v>162</v>
      </c>
      <c r="BK142" s="190">
        <f>BK143</f>
        <v>0</v>
      </c>
    </row>
    <row r="143" spans="2:65" s="1" customFormat="1" ht="22.5" customHeight="1" x14ac:dyDescent="0.3">
      <c r="B143" s="41"/>
      <c r="C143" s="194" t="s">
        <v>290</v>
      </c>
      <c r="D143" s="194" t="s">
        <v>164</v>
      </c>
      <c r="E143" s="195" t="s">
        <v>862</v>
      </c>
      <c r="F143" s="196" t="s">
        <v>863</v>
      </c>
      <c r="G143" s="197" t="s">
        <v>762</v>
      </c>
      <c r="H143" s="257"/>
      <c r="I143" s="199"/>
      <c r="J143" s="200">
        <f>ROUND(I143*H143,2)</f>
        <v>0</v>
      </c>
      <c r="K143" s="196" t="s">
        <v>168</v>
      </c>
      <c r="L143" s="61"/>
      <c r="M143" s="201" t="s">
        <v>24</v>
      </c>
      <c r="N143" s="258" t="s">
        <v>49</v>
      </c>
      <c r="O143" s="259"/>
      <c r="P143" s="260">
        <f>O143*H143</f>
        <v>0</v>
      </c>
      <c r="Q143" s="260">
        <v>0</v>
      </c>
      <c r="R143" s="260">
        <f>Q143*H143</f>
        <v>0</v>
      </c>
      <c r="S143" s="260">
        <v>0</v>
      </c>
      <c r="T143" s="261">
        <f>S143*H143</f>
        <v>0</v>
      </c>
      <c r="AR143" s="23" t="s">
        <v>840</v>
      </c>
      <c r="AT143" s="23" t="s">
        <v>164</v>
      </c>
      <c r="AU143" s="23" t="s">
        <v>87</v>
      </c>
      <c r="AY143" s="23" t="s">
        <v>162</v>
      </c>
      <c r="BE143" s="205">
        <f>IF(N143="základní",J143,0)</f>
        <v>0</v>
      </c>
      <c r="BF143" s="205">
        <f>IF(N143="snížená",J143,0)</f>
        <v>0</v>
      </c>
      <c r="BG143" s="205">
        <f>IF(N143="zákl. přenesená",J143,0)</f>
        <v>0</v>
      </c>
      <c r="BH143" s="205">
        <f>IF(N143="sníž. přenesená",J143,0)</f>
        <v>0</v>
      </c>
      <c r="BI143" s="205">
        <f>IF(N143="nulová",J143,0)</f>
        <v>0</v>
      </c>
      <c r="BJ143" s="23" t="s">
        <v>25</v>
      </c>
      <c r="BK143" s="205">
        <f>ROUND(I143*H143,2)</f>
        <v>0</v>
      </c>
      <c r="BL143" s="23" t="s">
        <v>840</v>
      </c>
      <c r="BM143" s="23" t="s">
        <v>948</v>
      </c>
    </row>
    <row r="144" spans="2:65" s="1" customFormat="1" ht="6.9" customHeight="1" x14ac:dyDescent="0.3">
      <c r="B144" s="56"/>
      <c r="C144" s="57"/>
      <c r="D144" s="57"/>
      <c r="E144" s="57"/>
      <c r="F144" s="57"/>
      <c r="G144" s="57"/>
      <c r="H144" s="57"/>
      <c r="I144" s="140"/>
      <c r="J144" s="57"/>
      <c r="K144" s="57"/>
      <c r="L144" s="61"/>
    </row>
  </sheetData>
  <sheetProtection password="CC35" sheet="1" objects="1" scenarios="1" formatCells="0" formatColumns="0" formatRows="0" sort="0" autoFilter="0"/>
  <autoFilter ref="C88:K143"/>
  <mergeCells count="9"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2" x14ac:dyDescent="0.3"/>
  <cols>
    <col min="1" max="1" width="8.28515625" style="262" customWidth="1"/>
    <col min="2" max="2" width="1.7109375" style="262" customWidth="1"/>
    <col min="3" max="4" width="5" style="262" customWidth="1"/>
    <col min="5" max="5" width="11.7109375" style="262" customWidth="1"/>
    <col min="6" max="6" width="9.140625" style="262" customWidth="1"/>
    <col min="7" max="7" width="5" style="262" customWidth="1"/>
    <col min="8" max="8" width="77.85546875" style="262" customWidth="1"/>
    <col min="9" max="10" width="20" style="262" customWidth="1"/>
    <col min="11" max="11" width="1.7109375" style="262" customWidth="1"/>
  </cols>
  <sheetData>
    <row r="1" spans="2:11" ht="37.5" customHeight="1" x14ac:dyDescent="0.3"/>
    <row r="2" spans="2:11" ht="7.5" customHeight="1" x14ac:dyDescent="0.3">
      <c r="B2" s="263"/>
      <c r="C2" s="264"/>
      <c r="D2" s="264"/>
      <c r="E2" s="264"/>
      <c r="F2" s="264"/>
      <c r="G2" s="264"/>
      <c r="H2" s="264"/>
      <c r="I2" s="264"/>
      <c r="J2" s="264"/>
      <c r="K2" s="265"/>
    </row>
    <row r="3" spans="2:11" s="14" customFormat="1" ht="45" customHeight="1" x14ac:dyDescent="0.3">
      <c r="B3" s="266"/>
      <c r="C3" s="386" t="s">
        <v>949</v>
      </c>
      <c r="D3" s="386"/>
      <c r="E3" s="386"/>
      <c r="F3" s="386"/>
      <c r="G3" s="386"/>
      <c r="H3" s="386"/>
      <c r="I3" s="386"/>
      <c r="J3" s="386"/>
      <c r="K3" s="267"/>
    </row>
    <row r="4" spans="2:11" ht="25.5" customHeight="1" x14ac:dyDescent="0.3">
      <c r="B4" s="268"/>
      <c r="C4" s="387" t="s">
        <v>950</v>
      </c>
      <c r="D4" s="387"/>
      <c r="E4" s="387"/>
      <c r="F4" s="387"/>
      <c r="G4" s="387"/>
      <c r="H4" s="387"/>
      <c r="I4" s="387"/>
      <c r="J4" s="387"/>
      <c r="K4" s="269"/>
    </row>
    <row r="5" spans="2:11" ht="5.25" customHeight="1" x14ac:dyDescent="0.3">
      <c r="B5" s="268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 x14ac:dyDescent="0.3">
      <c r="B6" s="268"/>
      <c r="C6" s="388" t="s">
        <v>951</v>
      </c>
      <c r="D6" s="388"/>
      <c r="E6" s="388"/>
      <c r="F6" s="388"/>
      <c r="G6" s="388"/>
      <c r="H6" s="388"/>
      <c r="I6" s="388"/>
      <c r="J6" s="388"/>
      <c r="K6" s="269"/>
    </row>
    <row r="7" spans="2:11" ht="15" customHeight="1" x14ac:dyDescent="0.3">
      <c r="B7" s="272"/>
      <c r="C7" s="388" t="s">
        <v>952</v>
      </c>
      <c r="D7" s="388"/>
      <c r="E7" s="388"/>
      <c r="F7" s="388"/>
      <c r="G7" s="388"/>
      <c r="H7" s="388"/>
      <c r="I7" s="388"/>
      <c r="J7" s="388"/>
      <c r="K7" s="269"/>
    </row>
    <row r="8" spans="2:11" ht="12.75" customHeight="1" x14ac:dyDescent="0.3">
      <c r="B8" s="272"/>
      <c r="C8" s="271"/>
      <c r="D8" s="271"/>
      <c r="E8" s="271"/>
      <c r="F8" s="271"/>
      <c r="G8" s="271"/>
      <c r="H8" s="271"/>
      <c r="I8" s="271"/>
      <c r="J8" s="271"/>
      <c r="K8" s="269"/>
    </row>
    <row r="9" spans="2:11" ht="15" customHeight="1" x14ac:dyDescent="0.3">
      <c r="B9" s="272"/>
      <c r="C9" s="388" t="s">
        <v>953</v>
      </c>
      <c r="D9" s="388"/>
      <c r="E9" s="388"/>
      <c r="F9" s="388"/>
      <c r="G9" s="388"/>
      <c r="H9" s="388"/>
      <c r="I9" s="388"/>
      <c r="J9" s="388"/>
      <c r="K9" s="269"/>
    </row>
    <row r="10" spans="2:11" ht="15" customHeight="1" x14ac:dyDescent="0.3">
      <c r="B10" s="272"/>
      <c r="C10" s="271"/>
      <c r="D10" s="388" t="s">
        <v>954</v>
      </c>
      <c r="E10" s="388"/>
      <c r="F10" s="388"/>
      <c r="G10" s="388"/>
      <c r="H10" s="388"/>
      <c r="I10" s="388"/>
      <c r="J10" s="388"/>
      <c r="K10" s="269"/>
    </row>
    <row r="11" spans="2:11" ht="15" customHeight="1" x14ac:dyDescent="0.3">
      <c r="B11" s="272"/>
      <c r="C11" s="273"/>
      <c r="D11" s="388" t="s">
        <v>955</v>
      </c>
      <c r="E11" s="388"/>
      <c r="F11" s="388"/>
      <c r="G11" s="388"/>
      <c r="H11" s="388"/>
      <c r="I11" s="388"/>
      <c r="J11" s="388"/>
      <c r="K11" s="269"/>
    </row>
    <row r="12" spans="2:11" ht="12.75" customHeight="1" x14ac:dyDescent="0.3">
      <c r="B12" s="272"/>
      <c r="C12" s="273"/>
      <c r="D12" s="273"/>
      <c r="E12" s="273"/>
      <c r="F12" s="273"/>
      <c r="G12" s="273"/>
      <c r="H12" s="273"/>
      <c r="I12" s="273"/>
      <c r="J12" s="273"/>
      <c r="K12" s="269"/>
    </row>
    <row r="13" spans="2:11" ht="15" customHeight="1" x14ac:dyDescent="0.3">
      <c r="B13" s="272"/>
      <c r="C13" s="273"/>
      <c r="D13" s="388" t="s">
        <v>956</v>
      </c>
      <c r="E13" s="388"/>
      <c r="F13" s="388"/>
      <c r="G13" s="388"/>
      <c r="H13" s="388"/>
      <c r="I13" s="388"/>
      <c r="J13" s="388"/>
      <c r="K13" s="269"/>
    </row>
    <row r="14" spans="2:11" ht="15" customHeight="1" x14ac:dyDescent="0.3">
      <c r="B14" s="272"/>
      <c r="C14" s="273"/>
      <c r="D14" s="388" t="s">
        <v>957</v>
      </c>
      <c r="E14" s="388"/>
      <c r="F14" s="388"/>
      <c r="G14" s="388"/>
      <c r="H14" s="388"/>
      <c r="I14" s="388"/>
      <c r="J14" s="388"/>
      <c r="K14" s="269"/>
    </row>
    <row r="15" spans="2:11" ht="15" customHeight="1" x14ac:dyDescent="0.3">
      <c r="B15" s="272"/>
      <c r="C15" s="273"/>
      <c r="D15" s="388" t="s">
        <v>958</v>
      </c>
      <c r="E15" s="388"/>
      <c r="F15" s="388"/>
      <c r="G15" s="388"/>
      <c r="H15" s="388"/>
      <c r="I15" s="388"/>
      <c r="J15" s="388"/>
      <c r="K15" s="269"/>
    </row>
    <row r="16" spans="2:11" ht="15" customHeight="1" x14ac:dyDescent="0.3">
      <c r="B16" s="272"/>
      <c r="C16" s="273"/>
      <c r="D16" s="273"/>
      <c r="E16" s="274" t="s">
        <v>85</v>
      </c>
      <c r="F16" s="388" t="s">
        <v>959</v>
      </c>
      <c r="G16" s="388"/>
      <c r="H16" s="388"/>
      <c r="I16" s="388"/>
      <c r="J16" s="388"/>
      <c r="K16" s="269"/>
    </row>
    <row r="17" spans="2:11" ht="15" customHeight="1" x14ac:dyDescent="0.3">
      <c r="B17" s="272"/>
      <c r="C17" s="273"/>
      <c r="D17" s="273"/>
      <c r="E17" s="274" t="s">
        <v>960</v>
      </c>
      <c r="F17" s="388" t="s">
        <v>961</v>
      </c>
      <c r="G17" s="388"/>
      <c r="H17" s="388"/>
      <c r="I17" s="388"/>
      <c r="J17" s="388"/>
      <c r="K17" s="269"/>
    </row>
    <row r="18" spans="2:11" ht="15" customHeight="1" x14ac:dyDescent="0.3">
      <c r="B18" s="272"/>
      <c r="C18" s="273"/>
      <c r="D18" s="273"/>
      <c r="E18" s="274" t="s">
        <v>962</v>
      </c>
      <c r="F18" s="388" t="s">
        <v>963</v>
      </c>
      <c r="G18" s="388"/>
      <c r="H18" s="388"/>
      <c r="I18" s="388"/>
      <c r="J18" s="388"/>
      <c r="K18" s="269"/>
    </row>
    <row r="19" spans="2:11" ht="15" customHeight="1" x14ac:dyDescent="0.3">
      <c r="B19" s="272"/>
      <c r="C19" s="273"/>
      <c r="D19" s="273"/>
      <c r="E19" s="274" t="s">
        <v>964</v>
      </c>
      <c r="F19" s="388" t="s">
        <v>965</v>
      </c>
      <c r="G19" s="388"/>
      <c r="H19" s="388"/>
      <c r="I19" s="388"/>
      <c r="J19" s="388"/>
      <c r="K19" s="269"/>
    </row>
    <row r="20" spans="2:11" ht="15" customHeight="1" x14ac:dyDescent="0.3">
      <c r="B20" s="272"/>
      <c r="C20" s="273"/>
      <c r="D20" s="273"/>
      <c r="E20" s="274" t="s">
        <v>966</v>
      </c>
      <c r="F20" s="388" t="s">
        <v>967</v>
      </c>
      <c r="G20" s="388"/>
      <c r="H20" s="388"/>
      <c r="I20" s="388"/>
      <c r="J20" s="388"/>
      <c r="K20" s="269"/>
    </row>
    <row r="21" spans="2:11" ht="15" customHeight="1" x14ac:dyDescent="0.3">
      <c r="B21" s="272"/>
      <c r="C21" s="273"/>
      <c r="D21" s="273"/>
      <c r="E21" s="274" t="s">
        <v>968</v>
      </c>
      <c r="F21" s="388" t="s">
        <v>969</v>
      </c>
      <c r="G21" s="388"/>
      <c r="H21" s="388"/>
      <c r="I21" s="388"/>
      <c r="J21" s="388"/>
      <c r="K21" s="269"/>
    </row>
    <row r="22" spans="2:11" ht="12.75" customHeight="1" x14ac:dyDescent="0.3">
      <c r="B22" s="272"/>
      <c r="C22" s="273"/>
      <c r="D22" s="273"/>
      <c r="E22" s="273"/>
      <c r="F22" s="273"/>
      <c r="G22" s="273"/>
      <c r="H22" s="273"/>
      <c r="I22" s="273"/>
      <c r="J22" s="273"/>
      <c r="K22" s="269"/>
    </row>
    <row r="23" spans="2:11" ht="15" customHeight="1" x14ac:dyDescent="0.3">
      <c r="B23" s="272"/>
      <c r="C23" s="388" t="s">
        <v>970</v>
      </c>
      <c r="D23" s="388"/>
      <c r="E23" s="388"/>
      <c r="F23" s="388"/>
      <c r="G23" s="388"/>
      <c r="H23" s="388"/>
      <c r="I23" s="388"/>
      <c r="J23" s="388"/>
      <c r="K23" s="269"/>
    </row>
    <row r="24" spans="2:11" ht="15" customHeight="1" x14ac:dyDescent="0.3">
      <c r="B24" s="272"/>
      <c r="C24" s="388" t="s">
        <v>971</v>
      </c>
      <c r="D24" s="388"/>
      <c r="E24" s="388"/>
      <c r="F24" s="388"/>
      <c r="G24" s="388"/>
      <c r="H24" s="388"/>
      <c r="I24" s="388"/>
      <c r="J24" s="388"/>
      <c r="K24" s="269"/>
    </row>
    <row r="25" spans="2:11" ht="15" customHeight="1" x14ac:dyDescent="0.3">
      <c r="B25" s="272"/>
      <c r="C25" s="271"/>
      <c r="D25" s="388" t="s">
        <v>972</v>
      </c>
      <c r="E25" s="388"/>
      <c r="F25" s="388"/>
      <c r="G25" s="388"/>
      <c r="H25" s="388"/>
      <c r="I25" s="388"/>
      <c r="J25" s="388"/>
      <c r="K25" s="269"/>
    </row>
    <row r="26" spans="2:11" ht="15" customHeight="1" x14ac:dyDescent="0.3">
      <c r="B26" s="272"/>
      <c r="C26" s="273"/>
      <c r="D26" s="388" t="s">
        <v>973</v>
      </c>
      <c r="E26" s="388"/>
      <c r="F26" s="388"/>
      <c r="G26" s="388"/>
      <c r="H26" s="388"/>
      <c r="I26" s="388"/>
      <c r="J26" s="388"/>
      <c r="K26" s="269"/>
    </row>
    <row r="27" spans="2:11" ht="12.75" customHeight="1" x14ac:dyDescent="0.3">
      <c r="B27" s="272"/>
      <c r="C27" s="273"/>
      <c r="D27" s="273"/>
      <c r="E27" s="273"/>
      <c r="F27" s="273"/>
      <c r="G27" s="273"/>
      <c r="H27" s="273"/>
      <c r="I27" s="273"/>
      <c r="J27" s="273"/>
      <c r="K27" s="269"/>
    </row>
    <row r="28" spans="2:11" ht="15" customHeight="1" x14ac:dyDescent="0.3">
      <c r="B28" s="272"/>
      <c r="C28" s="273"/>
      <c r="D28" s="388" t="s">
        <v>974</v>
      </c>
      <c r="E28" s="388"/>
      <c r="F28" s="388"/>
      <c r="G28" s="388"/>
      <c r="H28" s="388"/>
      <c r="I28" s="388"/>
      <c r="J28" s="388"/>
      <c r="K28" s="269"/>
    </row>
    <row r="29" spans="2:11" ht="15" customHeight="1" x14ac:dyDescent="0.3">
      <c r="B29" s="272"/>
      <c r="C29" s="273"/>
      <c r="D29" s="388" t="s">
        <v>975</v>
      </c>
      <c r="E29" s="388"/>
      <c r="F29" s="388"/>
      <c r="G29" s="388"/>
      <c r="H29" s="388"/>
      <c r="I29" s="388"/>
      <c r="J29" s="388"/>
      <c r="K29" s="269"/>
    </row>
    <row r="30" spans="2:11" ht="12.75" customHeight="1" x14ac:dyDescent="0.3">
      <c r="B30" s="272"/>
      <c r="C30" s="273"/>
      <c r="D30" s="273"/>
      <c r="E30" s="273"/>
      <c r="F30" s="273"/>
      <c r="G30" s="273"/>
      <c r="H30" s="273"/>
      <c r="I30" s="273"/>
      <c r="J30" s="273"/>
      <c r="K30" s="269"/>
    </row>
    <row r="31" spans="2:11" ht="15" customHeight="1" x14ac:dyDescent="0.3">
      <c r="B31" s="272"/>
      <c r="C31" s="273"/>
      <c r="D31" s="388" t="s">
        <v>976</v>
      </c>
      <c r="E31" s="388"/>
      <c r="F31" s="388"/>
      <c r="G31" s="388"/>
      <c r="H31" s="388"/>
      <c r="I31" s="388"/>
      <c r="J31" s="388"/>
      <c r="K31" s="269"/>
    </row>
    <row r="32" spans="2:11" ht="15" customHeight="1" x14ac:dyDescent="0.3">
      <c r="B32" s="272"/>
      <c r="C32" s="273"/>
      <c r="D32" s="388" t="s">
        <v>977</v>
      </c>
      <c r="E32" s="388"/>
      <c r="F32" s="388"/>
      <c r="G32" s="388"/>
      <c r="H32" s="388"/>
      <c r="I32" s="388"/>
      <c r="J32" s="388"/>
      <c r="K32" s="269"/>
    </row>
    <row r="33" spans="2:11" ht="15" customHeight="1" x14ac:dyDescent="0.3">
      <c r="B33" s="272"/>
      <c r="C33" s="273"/>
      <c r="D33" s="388" t="s">
        <v>978</v>
      </c>
      <c r="E33" s="388"/>
      <c r="F33" s="388"/>
      <c r="G33" s="388"/>
      <c r="H33" s="388"/>
      <c r="I33" s="388"/>
      <c r="J33" s="388"/>
      <c r="K33" s="269"/>
    </row>
    <row r="34" spans="2:11" ht="15" customHeight="1" x14ac:dyDescent="0.3">
      <c r="B34" s="272"/>
      <c r="C34" s="273"/>
      <c r="D34" s="271"/>
      <c r="E34" s="275" t="s">
        <v>147</v>
      </c>
      <c r="F34" s="271"/>
      <c r="G34" s="388" t="s">
        <v>979</v>
      </c>
      <c r="H34" s="388"/>
      <c r="I34" s="388"/>
      <c r="J34" s="388"/>
      <c r="K34" s="269"/>
    </row>
    <row r="35" spans="2:11" ht="30.75" customHeight="1" x14ac:dyDescent="0.3">
      <c r="B35" s="272"/>
      <c r="C35" s="273"/>
      <c r="D35" s="271"/>
      <c r="E35" s="275" t="s">
        <v>980</v>
      </c>
      <c r="F35" s="271"/>
      <c r="G35" s="388" t="s">
        <v>981</v>
      </c>
      <c r="H35" s="388"/>
      <c r="I35" s="388"/>
      <c r="J35" s="388"/>
      <c r="K35" s="269"/>
    </row>
    <row r="36" spans="2:11" ht="15" customHeight="1" x14ac:dyDescent="0.3">
      <c r="B36" s="272"/>
      <c r="C36" s="273"/>
      <c r="D36" s="271"/>
      <c r="E36" s="275" t="s">
        <v>59</v>
      </c>
      <c r="F36" s="271"/>
      <c r="G36" s="388" t="s">
        <v>982</v>
      </c>
      <c r="H36" s="388"/>
      <c r="I36" s="388"/>
      <c r="J36" s="388"/>
      <c r="K36" s="269"/>
    </row>
    <row r="37" spans="2:11" ht="15" customHeight="1" x14ac:dyDescent="0.3">
      <c r="B37" s="272"/>
      <c r="C37" s="273"/>
      <c r="D37" s="271"/>
      <c r="E37" s="275" t="s">
        <v>148</v>
      </c>
      <c r="F37" s="271"/>
      <c r="G37" s="388" t="s">
        <v>983</v>
      </c>
      <c r="H37" s="388"/>
      <c r="I37" s="388"/>
      <c r="J37" s="388"/>
      <c r="K37" s="269"/>
    </row>
    <row r="38" spans="2:11" ht="15" customHeight="1" x14ac:dyDescent="0.3">
      <c r="B38" s="272"/>
      <c r="C38" s="273"/>
      <c r="D38" s="271"/>
      <c r="E38" s="275" t="s">
        <v>149</v>
      </c>
      <c r="F38" s="271"/>
      <c r="G38" s="388" t="s">
        <v>984</v>
      </c>
      <c r="H38" s="388"/>
      <c r="I38" s="388"/>
      <c r="J38" s="388"/>
      <c r="K38" s="269"/>
    </row>
    <row r="39" spans="2:11" ht="15" customHeight="1" x14ac:dyDescent="0.3">
      <c r="B39" s="272"/>
      <c r="C39" s="273"/>
      <c r="D39" s="271"/>
      <c r="E39" s="275" t="s">
        <v>150</v>
      </c>
      <c r="F39" s="271"/>
      <c r="G39" s="388" t="s">
        <v>985</v>
      </c>
      <c r="H39" s="388"/>
      <c r="I39" s="388"/>
      <c r="J39" s="388"/>
      <c r="K39" s="269"/>
    </row>
    <row r="40" spans="2:11" ht="15" customHeight="1" x14ac:dyDescent="0.3">
      <c r="B40" s="272"/>
      <c r="C40" s="273"/>
      <c r="D40" s="271"/>
      <c r="E40" s="275" t="s">
        <v>986</v>
      </c>
      <c r="F40" s="271"/>
      <c r="G40" s="388" t="s">
        <v>987</v>
      </c>
      <c r="H40" s="388"/>
      <c r="I40" s="388"/>
      <c r="J40" s="388"/>
      <c r="K40" s="269"/>
    </row>
    <row r="41" spans="2:11" ht="15" customHeight="1" x14ac:dyDescent="0.3">
      <c r="B41" s="272"/>
      <c r="C41" s="273"/>
      <c r="D41" s="271"/>
      <c r="E41" s="275"/>
      <c r="F41" s="271"/>
      <c r="G41" s="388" t="s">
        <v>988</v>
      </c>
      <c r="H41" s="388"/>
      <c r="I41" s="388"/>
      <c r="J41" s="388"/>
      <c r="K41" s="269"/>
    </row>
    <row r="42" spans="2:11" ht="15" customHeight="1" x14ac:dyDescent="0.3">
      <c r="B42" s="272"/>
      <c r="C42" s="273"/>
      <c r="D42" s="271"/>
      <c r="E42" s="275" t="s">
        <v>989</v>
      </c>
      <c r="F42" s="271"/>
      <c r="G42" s="388" t="s">
        <v>990</v>
      </c>
      <c r="H42" s="388"/>
      <c r="I42" s="388"/>
      <c r="J42" s="388"/>
      <c r="K42" s="269"/>
    </row>
    <row r="43" spans="2:11" ht="15" customHeight="1" x14ac:dyDescent="0.3">
      <c r="B43" s="272"/>
      <c r="C43" s="273"/>
      <c r="D43" s="271"/>
      <c r="E43" s="275" t="s">
        <v>152</v>
      </c>
      <c r="F43" s="271"/>
      <c r="G43" s="388" t="s">
        <v>991</v>
      </c>
      <c r="H43" s="388"/>
      <c r="I43" s="388"/>
      <c r="J43" s="388"/>
      <c r="K43" s="269"/>
    </row>
    <row r="44" spans="2:11" ht="12.75" customHeight="1" x14ac:dyDescent="0.3">
      <c r="B44" s="272"/>
      <c r="C44" s="273"/>
      <c r="D44" s="271"/>
      <c r="E44" s="271"/>
      <c r="F44" s="271"/>
      <c r="G44" s="271"/>
      <c r="H44" s="271"/>
      <c r="I44" s="271"/>
      <c r="J44" s="271"/>
      <c r="K44" s="269"/>
    </row>
    <row r="45" spans="2:11" ht="15" customHeight="1" x14ac:dyDescent="0.3">
      <c r="B45" s="272"/>
      <c r="C45" s="273"/>
      <c r="D45" s="388" t="s">
        <v>992</v>
      </c>
      <c r="E45" s="388"/>
      <c r="F45" s="388"/>
      <c r="G45" s="388"/>
      <c r="H45" s="388"/>
      <c r="I45" s="388"/>
      <c r="J45" s="388"/>
      <c r="K45" s="269"/>
    </row>
    <row r="46" spans="2:11" ht="15" customHeight="1" x14ac:dyDescent="0.3">
      <c r="B46" s="272"/>
      <c r="C46" s="273"/>
      <c r="D46" s="273"/>
      <c r="E46" s="388" t="s">
        <v>993</v>
      </c>
      <c r="F46" s="388"/>
      <c r="G46" s="388"/>
      <c r="H46" s="388"/>
      <c r="I46" s="388"/>
      <c r="J46" s="388"/>
      <c r="K46" s="269"/>
    </row>
    <row r="47" spans="2:11" ht="15" customHeight="1" x14ac:dyDescent="0.3">
      <c r="B47" s="272"/>
      <c r="C47" s="273"/>
      <c r="D47" s="273"/>
      <c r="E47" s="388" t="s">
        <v>994</v>
      </c>
      <c r="F47" s="388"/>
      <c r="G47" s="388"/>
      <c r="H47" s="388"/>
      <c r="I47" s="388"/>
      <c r="J47" s="388"/>
      <c r="K47" s="269"/>
    </row>
    <row r="48" spans="2:11" ht="15" customHeight="1" x14ac:dyDescent="0.3">
      <c r="B48" s="272"/>
      <c r="C48" s="273"/>
      <c r="D48" s="273"/>
      <c r="E48" s="388" t="s">
        <v>995</v>
      </c>
      <c r="F48" s="388"/>
      <c r="G48" s="388"/>
      <c r="H48" s="388"/>
      <c r="I48" s="388"/>
      <c r="J48" s="388"/>
      <c r="K48" s="269"/>
    </row>
    <row r="49" spans="2:11" ht="15" customHeight="1" x14ac:dyDescent="0.3">
      <c r="B49" s="272"/>
      <c r="C49" s="273"/>
      <c r="D49" s="388" t="s">
        <v>996</v>
      </c>
      <c r="E49" s="388"/>
      <c r="F49" s="388"/>
      <c r="G49" s="388"/>
      <c r="H49" s="388"/>
      <c r="I49" s="388"/>
      <c r="J49" s="388"/>
      <c r="K49" s="269"/>
    </row>
    <row r="50" spans="2:11" ht="25.5" customHeight="1" x14ac:dyDescent="0.3">
      <c r="B50" s="268"/>
      <c r="C50" s="387" t="s">
        <v>997</v>
      </c>
      <c r="D50" s="387"/>
      <c r="E50" s="387"/>
      <c r="F50" s="387"/>
      <c r="G50" s="387"/>
      <c r="H50" s="387"/>
      <c r="I50" s="387"/>
      <c r="J50" s="387"/>
      <c r="K50" s="269"/>
    </row>
    <row r="51" spans="2:11" ht="5.25" customHeight="1" x14ac:dyDescent="0.3">
      <c r="B51" s="268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 x14ac:dyDescent="0.3">
      <c r="B52" s="268"/>
      <c r="C52" s="388" t="s">
        <v>998</v>
      </c>
      <c r="D52" s="388"/>
      <c r="E52" s="388"/>
      <c r="F52" s="388"/>
      <c r="G52" s="388"/>
      <c r="H52" s="388"/>
      <c r="I52" s="388"/>
      <c r="J52" s="388"/>
      <c r="K52" s="269"/>
    </row>
    <row r="53" spans="2:11" ht="15" customHeight="1" x14ac:dyDescent="0.3">
      <c r="B53" s="268"/>
      <c r="C53" s="388" t="s">
        <v>999</v>
      </c>
      <c r="D53" s="388"/>
      <c r="E53" s="388"/>
      <c r="F53" s="388"/>
      <c r="G53" s="388"/>
      <c r="H53" s="388"/>
      <c r="I53" s="388"/>
      <c r="J53" s="388"/>
      <c r="K53" s="269"/>
    </row>
    <row r="54" spans="2:11" ht="12.75" customHeight="1" x14ac:dyDescent="0.3">
      <c r="B54" s="268"/>
      <c r="C54" s="271"/>
      <c r="D54" s="271"/>
      <c r="E54" s="271"/>
      <c r="F54" s="271"/>
      <c r="G54" s="271"/>
      <c r="H54" s="271"/>
      <c r="I54" s="271"/>
      <c r="J54" s="271"/>
      <c r="K54" s="269"/>
    </row>
    <row r="55" spans="2:11" ht="15" customHeight="1" x14ac:dyDescent="0.3">
      <c r="B55" s="268"/>
      <c r="C55" s="388" t="s">
        <v>1000</v>
      </c>
      <c r="D55" s="388"/>
      <c r="E55" s="388"/>
      <c r="F55" s="388"/>
      <c r="G55" s="388"/>
      <c r="H55" s="388"/>
      <c r="I55" s="388"/>
      <c r="J55" s="388"/>
      <c r="K55" s="269"/>
    </row>
    <row r="56" spans="2:11" ht="15" customHeight="1" x14ac:dyDescent="0.3">
      <c r="B56" s="268"/>
      <c r="C56" s="273"/>
      <c r="D56" s="388" t="s">
        <v>1001</v>
      </c>
      <c r="E56" s="388"/>
      <c r="F56" s="388"/>
      <c r="G56" s="388"/>
      <c r="H56" s="388"/>
      <c r="I56" s="388"/>
      <c r="J56" s="388"/>
      <c r="K56" s="269"/>
    </row>
    <row r="57" spans="2:11" ht="15" customHeight="1" x14ac:dyDescent="0.3">
      <c r="B57" s="268"/>
      <c r="C57" s="273"/>
      <c r="D57" s="388" t="s">
        <v>1002</v>
      </c>
      <c r="E57" s="388"/>
      <c r="F57" s="388"/>
      <c r="G57" s="388"/>
      <c r="H57" s="388"/>
      <c r="I57" s="388"/>
      <c r="J57" s="388"/>
      <c r="K57" s="269"/>
    </row>
    <row r="58" spans="2:11" ht="15" customHeight="1" x14ac:dyDescent="0.3">
      <c r="B58" s="268"/>
      <c r="C58" s="273"/>
      <c r="D58" s="388" t="s">
        <v>1003</v>
      </c>
      <c r="E58" s="388"/>
      <c r="F58" s="388"/>
      <c r="G58" s="388"/>
      <c r="H58" s="388"/>
      <c r="I58" s="388"/>
      <c r="J58" s="388"/>
      <c r="K58" s="269"/>
    </row>
    <row r="59" spans="2:11" ht="15" customHeight="1" x14ac:dyDescent="0.3">
      <c r="B59" s="268"/>
      <c r="C59" s="273"/>
      <c r="D59" s="388" t="s">
        <v>1004</v>
      </c>
      <c r="E59" s="388"/>
      <c r="F59" s="388"/>
      <c r="G59" s="388"/>
      <c r="H59" s="388"/>
      <c r="I59" s="388"/>
      <c r="J59" s="388"/>
      <c r="K59" s="269"/>
    </row>
    <row r="60" spans="2:11" ht="15" customHeight="1" x14ac:dyDescent="0.3">
      <c r="B60" s="268"/>
      <c r="C60" s="273"/>
      <c r="D60" s="390" t="s">
        <v>1005</v>
      </c>
      <c r="E60" s="390"/>
      <c r="F60" s="390"/>
      <c r="G60" s="390"/>
      <c r="H60" s="390"/>
      <c r="I60" s="390"/>
      <c r="J60" s="390"/>
      <c r="K60" s="269"/>
    </row>
    <row r="61" spans="2:11" ht="15" customHeight="1" x14ac:dyDescent="0.3">
      <c r="B61" s="268"/>
      <c r="C61" s="273"/>
      <c r="D61" s="388" t="s">
        <v>1006</v>
      </c>
      <c r="E61" s="388"/>
      <c r="F61" s="388"/>
      <c r="G61" s="388"/>
      <c r="H61" s="388"/>
      <c r="I61" s="388"/>
      <c r="J61" s="388"/>
      <c r="K61" s="269"/>
    </row>
    <row r="62" spans="2:11" ht="12.75" customHeight="1" x14ac:dyDescent="0.3">
      <c r="B62" s="268"/>
      <c r="C62" s="273"/>
      <c r="D62" s="273"/>
      <c r="E62" s="276"/>
      <c r="F62" s="273"/>
      <c r="G62" s="273"/>
      <c r="H62" s="273"/>
      <c r="I62" s="273"/>
      <c r="J62" s="273"/>
      <c r="K62" s="269"/>
    </row>
    <row r="63" spans="2:11" ht="15" customHeight="1" x14ac:dyDescent="0.3">
      <c r="B63" s="268"/>
      <c r="C63" s="273"/>
      <c r="D63" s="388" t="s">
        <v>1007</v>
      </c>
      <c r="E63" s="388"/>
      <c r="F63" s="388"/>
      <c r="G63" s="388"/>
      <c r="H63" s="388"/>
      <c r="I63" s="388"/>
      <c r="J63" s="388"/>
      <c r="K63" s="269"/>
    </row>
    <row r="64" spans="2:11" ht="15" customHeight="1" x14ac:dyDescent="0.3">
      <c r="B64" s="268"/>
      <c r="C64" s="273"/>
      <c r="D64" s="390" t="s">
        <v>1008</v>
      </c>
      <c r="E64" s="390"/>
      <c r="F64" s="390"/>
      <c r="G64" s="390"/>
      <c r="H64" s="390"/>
      <c r="I64" s="390"/>
      <c r="J64" s="390"/>
      <c r="K64" s="269"/>
    </row>
    <row r="65" spans="2:11" ht="15" customHeight="1" x14ac:dyDescent="0.3">
      <c r="B65" s="268"/>
      <c r="C65" s="273"/>
      <c r="D65" s="388" t="s">
        <v>1009</v>
      </c>
      <c r="E65" s="388"/>
      <c r="F65" s="388"/>
      <c r="G65" s="388"/>
      <c r="H65" s="388"/>
      <c r="I65" s="388"/>
      <c r="J65" s="388"/>
      <c r="K65" s="269"/>
    </row>
    <row r="66" spans="2:11" ht="15" customHeight="1" x14ac:dyDescent="0.3">
      <c r="B66" s="268"/>
      <c r="C66" s="273"/>
      <c r="D66" s="388" t="s">
        <v>1010</v>
      </c>
      <c r="E66" s="388"/>
      <c r="F66" s="388"/>
      <c r="G66" s="388"/>
      <c r="H66" s="388"/>
      <c r="I66" s="388"/>
      <c r="J66" s="388"/>
      <c r="K66" s="269"/>
    </row>
    <row r="67" spans="2:11" ht="15" customHeight="1" x14ac:dyDescent="0.3">
      <c r="B67" s="268"/>
      <c r="C67" s="273"/>
      <c r="D67" s="388" t="s">
        <v>1011</v>
      </c>
      <c r="E67" s="388"/>
      <c r="F67" s="388"/>
      <c r="G67" s="388"/>
      <c r="H67" s="388"/>
      <c r="I67" s="388"/>
      <c r="J67" s="388"/>
      <c r="K67" s="269"/>
    </row>
    <row r="68" spans="2:11" ht="15" customHeight="1" x14ac:dyDescent="0.3">
      <c r="B68" s="268"/>
      <c r="C68" s="273"/>
      <c r="D68" s="388" t="s">
        <v>1012</v>
      </c>
      <c r="E68" s="388"/>
      <c r="F68" s="388"/>
      <c r="G68" s="388"/>
      <c r="H68" s="388"/>
      <c r="I68" s="388"/>
      <c r="J68" s="388"/>
      <c r="K68" s="269"/>
    </row>
    <row r="69" spans="2:11" ht="12.75" customHeight="1" x14ac:dyDescent="0.3">
      <c r="B69" s="277"/>
      <c r="C69" s="278"/>
      <c r="D69" s="278"/>
      <c r="E69" s="278"/>
      <c r="F69" s="278"/>
      <c r="G69" s="278"/>
      <c r="H69" s="278"/>
      <c r="I69" s="278"/>
      <c r="J69" s="278"/>
      <c r="K69" s="279"/>
    </row>
    <row r="70" spans="2:11" ht="18.75" customHeight="1" x14ac:dyDescent="0.3">
      <c r="B70" s="280"/>
      <c r="C70" s="280"/>
      <c r="D70" s="280"/>
      <c r="E70" s="280"/>
      <c r="F70" s="280"/>
      <c r="G70" s="280"/>
      <c r="H70" s="280"/>
      <c r="I70" s="280"/>
      <c r="J70" s="280"/>
      <c r="K70" s="281"/>
    </row>
    <row r="71" spans="2:11" ht="18.75" customHeight="1" x14ac:dyDescent="0.3">
      <c r="B71" s="281"/>
      <c r="C71" s="281"/>
      <c r="D71" s="281"/>
      <c r="E71" s="281"/>
      <c r="F71" s="281"/>
      <c r="G71" s="281"/>
      <c r="H71" s="281"/>
      <c r="I71" s="281"/>
      <c r="J71" s="281"/>
      <c r="K71" s="281"/>
    </row>
    <row r="72" spans="2:11" ht="7.5" customHeight="1" x14ac:dyDescent="0.3">
      <c r="B72" s="282"/>
      <c r="C72" s="283"/>
      <c r="D72" s="283"/>
      <c r="E72" s="283"/>
      <c r="F72" s="283"/>
      <c r="G72" s="283"/>
      <c r="H72" s="283"/>
      <c r="I72" s="283"/>
      <c r="J72" s="283"/>
      <c r="K72" s="284"/>
    </row>
    <row r="73" spans="2:11" ht="45" customHeight="1" x14ac:dyDescent="0.3">
      <c r="B73" s="285"/>
      <c r="C73" s="391" t="s">
        <v>96</v>
      </c>
      <c r="D73" s="391"/>
      <c r="E73" s="391"/>
      <c r="F73" s="391"/>
      <c r="G73" s="391"/>
      <c r="H73" s="391"/>
      <c r="I73" s="391"/>
      <c r="J73" s="391"/>
      <c r="K73" s="286"/>
    </row>
    <row r="74" spans="2:11" ht="17.25" customHeight="1" x14ac:dyDescent="0.3">
      <c r="B74" s="285"/>
      <c r="C74" s="287" t="s">
        <v>1013</v>
      </c>
      <c r="D74" s="287"/>
      <c r="E74" s="287"/>
      <c r="F74" s="287" t="s">
        <v>1014</v>
      </c>
      <c r="G74" s="288"/>
      <c r="H74" s="287" t="s">
        <v>148</v>
      </c>
      <c r="I74" s="287" t="s">
        <v>63</v>
      </c>
      <c r="J74" s="287" t="s">
        <v>1015</v>
      </c>
      <c r="K74" s="286"/>
    </row>
    <row r="75" spans="2:11" ht="17.25" customHeight="1" x14ac:dyDescent="0.3">
      <c r="B75" s="285"/>
      <c r="C75" s="289" t="s">
        <v>1016</v>
      </c>
      <c r="D75" s="289"/>
      <c r="E75" s="289"/>
      <c r="F75" s="290" t="s">
        <v>1017</v>
      </c>
      <c r="G75" s="291"/>
      <c r="H75" s="289"/>
      <c r="I75" s="289"/>
      <c r="J75" s="289" t="s">
        <v>1018</v>
      </c>
      <c r="K75" s="286"/>
    </row>
    <row r="76" spans="2:11" ht="5.25" customHeight="1" x14ac:dyDescent="0.3">
      <c r="B76" s="285"/>
      <c r="C76" s="292"/>
      <c r="D76" s="292"/>
      <c r="E76" s="292"/>
      <c r="F76" s="292"/>
      <c r="G76" s="293"/>
      <c r="H76" s="292"/>
      <c r="I76" s="292"/>
      <c r="J76" s="292"/>
      <c r="K76" s="286"/>
    </row>
    <row r="77" spans="2:11" ht="15" customHeight="1" x14ac:dyDescent="0.3">
      <c r="B77" s="285"/>
      <c r="C77" s="275" t="s">
        <v>59</v>
      </c>
      <c r="D77" s="292"/>
      <c r="E77" s="292"/>
      <c r="F77" s="294" t="s">
        <v>1019</v>
      </c>
      <c r="G77" s="293"/>
      <c r="H77" s="275" t="s">
        <v>1020</v>
      </c>
      <c r="I77" s="275" t="s">
        <v>1021</v>
      </c>
      <c r="J77" s="275">
        <v>20</v>
      </c>
      <c r="K77" s="286"/>
    </row>
    <row r="78" spans="2:11" ht="15" customHeight="1" x14ac:dyDescent="0.3">
      <c r="B78" s="285"/>
      <c r="C78" s="275" t="s">
        <v>1022</v>
      </c>
      <c r="D78" s="275"/>
      <c r="E78" s="275"/>
      <c r="F78" s="294" t="s">
        <v>1019</v>
      </c>
      <c r="G78" s="293"/>
      <c r="H78" s="275" t="s">
        <v>1023</v>
      </c>
      <c r="I78" s="275" t="s">
        <v>1021</v>
      </c>
      <c r="J78" s="275">
        <v>120</v>
      </c>
      <c r="K78" s="286"/>
    </row>
    <row r="79" spans="2:11" ht="15" customHeight="1" x14ac:dyDescent="0.3">
      <c r="B79" s="295"/>
      <c r="C79" s="275" t="s">
        <v>1024</v>
      </c>
      <c r="D79" s="275"/>
      <c r="E79" s="275"/>
      <c r="F79" s="294" t="s">
        <v>1025</v>
      </c>
      <c r="G79" s="293"/>
      <c r="H79" s="275" t="s">
        <v>1026</v>
      </c>
      <c r="I79" s="275" t="s">
        <v>1021</v>
      </c>
      <c r="J79" s="275">
        <v>50</v>
      </c>
      <c r="K79" s="286"/>
    </row>
    <row r="80" spans="2:11" ht="15" customHeight="1" x14ac:dyDescent="0.3">
      <c r="B80" s="295"/>
      <c r="C80" s="275" t="s">
        <v>1027</v>
      </c>
      <c r="D80" s="275"/>
      <c r="E80" s="275"/>
      <c r="F80" s="294" t="s">
        <v>1019</v>
      </c>
      <c r="G80" s="293"/>
      <c r="H80" s="275" t="s">
        <v>1028</v>
      </c>
      <c r="I80" s="275" t="s">
        <v>1029</v>
      </c>
      <c r="J80" s="275"/>
      <c r="K80" s="286"/>
    </row>
    <row r="81" spans="2:11" ht="15" customHeight="1" x14ac:dyDescent="0.3">
      <c r="B81" s="295"/>
      <c r="C81" s="296" t="s">
        <v>1030</v>
      </c>
      <c r="D81" s="296"/>
      <c r="E81" s="296"/>
      <c r="F81" s="297" t="s">
        <v>1025</v>
      </c>
      <c r="G81" s="296"/>
      <c r="H81" s="296" t="s">
        <v>1031</v>
      </c>
      <c r="I81" s="296" t="s">
        <v>1021</v>
      </c>
      <c r="J81" s="296">
        <v>15</v>
      </c>
      <c r="K81" s="286"/>
    </row>
    <row r="82" spans="2:11" ht="15" customHeight="1" x14ac:dyDescent="0.3">
      <c r="B82" s="295"/>
      <c r="C82" s="296" t="s">
        <v>1032</v>
      </c>
      <c r="D82" s="296"/>
      <c r="E82" s="296"/>
      <c r="F82" s="297" t="s">
        <v>1025</v>
      </c>
      <c r="G82" s="296"/>
      <c r="H82" s="296" t="s">
        <v>1033</v>
      </c>
      <c r="I82" s="296" t="s">
        <v>1021</v>
      </c>
      <c r="J82" s="296">
        <v>15</v>
      </c>
      <c r="K82" s="286"/>
    </row>
    <row r="83" spans="2:11" ht="15" customHeight="1" x14ac:dyDescent="0.3">
      <c r="B83" s="295"/>
      <c r="C83" s="296" t="s">
        <v>1034</v>
      </c>
      <c r="D83" s="296"/>
      <c r="E83" s="296"/>
      <c r="F83" s="297" t="s">
        <v>1025</v>
      </c>
      <c r="G83" s="296"/>
      <c r="H83" s="296" t="s">
        <v>1035</v>
      </c>
      <c r="I83" s="296" t="s">
        <v>1021</v>
      </c>
      <c r="J83" s="296">
        <v>20</v>
      </c>
      <c r="K83" s="286"/>
    </row>
    <row r="84" spans="2:11" ht="15" customHeight="1" x14ac:dyDescent="0.3">
      <c r="B84" s="295"/>
      <c r="C84" s="296" t="s">
        <v>1036</v>
      </c>
      <c r="D84" s="296"/>
      <c r="E84" s="296"/>
      <c r="F84" s="297" t="s">
        <v>1025</v>
      </c>
      <c r="G84" s="296"/>
      <c r="H84" s="296" t="s">
        <v>1037</v>
      </c>
      <c r="I84" s="296" t="s">
        <v>1021</v>
      </c>
      <c r="J84" s="296">
        <v>20</v>
      </c>
      <c r="K84" s="286"/>
    </row>
    <row r="85" spans="2:11" ht="15" customHeight="1" x14ac:dyDescent="0.3">
      <c r="B85" s="295"/>
      <c r="C85" s="275" t="s">
        <v>1038</v>
      </c>
      <c r="D85" s="275"/>
      <c r="E85" s="275"/>
      <c r="F85" s="294" t="s">
        <v>1025</v>
      </c>
      <c r="G85" s="293"/>
      <c r="H85" s="275" t="s">
        <v>1039</v>
      </c>
      <c r="I85" s="275" t="s">
        <v>1021</v>
      </c>
      <c r="J85" s="275">
        <v>50</v>
      </c>
      <c r="K85" s="286"/>
    </row>
    <row r="86" spans="2:11" ht="15" customHeight="1" x14ac:dyDescent="0.3">
      <c r="B86" s="295"/>
      <c r="C86" s="275" t="s">
        <v>1040</v>
      </c>
      <c r="D86" s="275"/>
      <c r="E86" s="275"/>
      <c r="F86" s="294" t="s">
        <v>1025</v>
      </c>
      <c r="G86" s="293"/>
      <c r="H86" s="275" t="s">
        <v>1041</v>
      </c>
      <c r="I86" s="275" t="s">
        <v>1021</v>
      </c>
      <c r="J86" s="275">
        <v>20</v>
      </c>
      <c r="K86" s="286"/>
    </row>
    <row r="87" spans="2:11" ht="15" customHeight="1" x14ac:dyDescent="0.3">
      <c r="B87" s="295"/>
      <c r="C87" s="275" t="s">
        <v>1042</v>
      </c>
      <c r="D87" s="275"/>
      <c r="E87" s="275"/>
      <c r="F87" s="294" t="s">
        <v>1025</v>
      </c>
      <c r="G87" s="293"/>
      <c r="H87" s="275" t="s">
        <v>1043</v>
      </c>
      <c r="I87" s="275" t="s">
        <v>1021</v>
      </c>
      <c r="J87" s="275">
        <v>20</v>
      </c>
      <c r="K87" s="286"/>
    </row>
    <row r="88" spans="2:11" ht="15" customHeight="1" x14ac:dyDescent="0.3">
      <c r="B88" s="295"/>
      <c r="C88" s="275" t="s">
        <v>1044</v>
      </c>
      <c r="D88" s="275"/>
      <c r="E88" s="275"/>
      <c r="F88" s="294" t="s">
        <v>1025</v>
      </c>
      <c r="G88" s="293"/>
      <c r="H88" s="275" t="s">
        <v>1045</v>
      </c>
      <c r="I88" s="275" t="s">
        <v>1021</v>
      </c>
      <c r="J88" s="275">
        <v>50</v>
      </c>
      <c r="K88" s="286"/>
    </row>
    <row r="89" spans="2:11" ht="15" customHeight="1" x14ac:dyDescent="0.3">
      <c r="B89" s="295"/>
      <c r="C89" s="275" t="s">
        <v>1046</v>
      </c>
      <c r="D89" s="275"/>
      <c r="E89" s="275"/>
      <c r="F89" s="294" t="s">
        <v>1025</v>
      </c>
      <c r="G89" s="293"/>
      <c r="H89" s="275" t="s">
        <v>1046</v>
      </c>
      <c r="I89" s="275" t="s">
        <v>1021</v>
      </c>
      <c r="J89" s="275">
        <v>50</v>
      </c>
      <c r="K89" s="286"/>
    </row>
    <row r="90" spans="2:11" ht="15" customHeight="1" x14ac:dyDescent="0.3">
      <c r="B90" s="295"/>
      <c r="C90" s="275" t="s">
        <v>153</v>
      </c>
      <c r="D90" s="275"/>
      <c r="E90" s="275"/>
      <c r="F90" s="294" t="s">
        <v>1025</v>
      </c>
      <c r="G90" s="293"/>
      <c r="H90" s="275" t="s">
        <v>1047</v>
      </c>
      <c r="I90" s="275" t="s">
        <v>1021</v>
      </c>
      <c r="J90" s="275">
        <v>255</v>
      </c>
      <c r="K90" s="286"/>
    </row>
    <row r="91" spans="2:11" ht="15" customHeight="1" x14ac:dyDescent="0.3">
      <c r="B91" s="295"/>
      <c r="C91" s="275" t="s">
        <v>1048</v>
      </c>
      <c r="D91" s="275"/>
      <c r="E91" s="275"/>
      <c r="F91" s="294" t="s">
        <v>1019</v>
      </c>
      <c r="G91" s="293"/>
      <c r="H91" s="275" t="s">
        <v>1049</v>
      </c>
      <c r="I91" s="275" t="s">
        <v>1050</v>
      </c>
      <c r="J91" s="275"/>
      <c r="K91" s="286"/>
    </row>
    <row r="92" spans="2:11" ht="15" customHeight="1" x14ac:dyDescent="0.3">
      <c r="B92" s="295"/>
      <c r="C92" s="275" t="s">
        <v>1051</v>
      </c>
      <c r="D92" s="275"/>
      <c r="E92" s="275"/>
      <c r="F92" s="294" t="s">
        <v>1019</v>
      </c>
      <c r="G92" s="293"/>
      <c r="H92" s="275" t="s">
        <v>1052</v>
      </c>
      <c r="I92" s="275" t="s">
        <v>1053</v>
      </c>
      <c r="J92" s="275"/>
      <c r="K92" s="286"/>
    </row>
    <row r="93" spans="2:11" ht="15" customHeight="1" x14ac:dyDescent="0.3">
      <c r="B93" s="295"/>
      <c r="C93" s="275" t="s">
        <v>1054</v>
      </c>
      <c r="D93" s="275"/>
      <c r="E93" s="275"/>
      <c r="F93" s="294" t="s">
        <v>1019</v>
      </c>
      <c r="G93" s="293"/>
      <c r="H93" s="275" t="s">
        <v>1054</v>
      </c>
      <c r="I93" s="275" t="s">
        <v>1053</v>
      </c>
      <c r="J93" s="275"/>
      <c r="K93" s="286"/>
    </row>
    <row r="94" spans="2:11" ht="15" customHeight="1" x14ac:dyDescent="0.3">
      <c r="B94" s="295"/>
      <c r="C94" s="275" t="s">
        <v>44</v>
      </c>
      <c r="D94" s="275"/>
      <c r="E94" s="275"/>
      <c r="F94" s="294" t="s">
        <v>1019</v>
      </c>
      <c r="G94" s="293"/>
      <c r="H94" s="275" t="s">
        <v>1055</v>
      </c>
      <c r="I94" s="275" t="s">
        <v>1053</v>
      </c>
      <c r="J94" s="275"/>
      <c r="K94" s="286"/>
    </row>
    <row r="95" spans="2:11" ht="15" customHeight="1" x14ac:dyDescent="0.3">
      <c r="B95" s="295"/>
      <c r="C95" s="275" t="s">
        <v>54</v>
      </c>
      <c r="D95" s="275"/>
      <c r="E95" s="275"/>
      <c r="F95" s="294" t="s">
        <v>1019</v>
      </c>
      <c r="G95" s="293"/>
      <c r="H95" s="275" t="s">
        <v>1056</v>
      </c>
      <c r="I95" s="275" t="s">
        <v>1053</v>
      </c>
      <c r="J95" s="275"/>
      <c r="K95" s="286"/>
    </row>
    <row r="96" spans="2:11" ht="15" customHeight="1" x14ac:dyDescent="0.3">
      <c r="B96" s="298"/>
      <c r="C96" s="299"/>
      <c r="D96" s="299"/>
      <c r="E96" s="299"/>
      <c r="F96" s="299"/>
      <c r="G96" s="299"/>
      <c r="H96" s="299"/>
      <c r="I96" s="299"/>
      <c r="J96" s="299"/>
      <c r="K96" s="300"/>
    </row>
    <row r="97" spans="2:11" ht="18.75" customHeight="1" x14ac:dyDescent="0.3">
      <c r="B97" s="301"/>
      <c r="C97" s="302"/>
      <c r="D97" s="302"/>
      <c r="E97" s="302"/>
      <c r="F97" s="302"/>
      <c r="G97" s="302"/>
      <c r="H97" s="302"/>
      <c r="I97" s="302"/>
      <c r="J97" s="302"/>
      <c r="K97" s="301"/>
    </row>
    <row r="98" spans="2:11" ht="18.75" customHeight="1" x14ac:dyDescent="0.3">
      <c r="B98" s="281"/>
      <c r="C98" s="281"/>
      <c r="D98" s="281"/>
      <c r="E98" s="281"/>
      <c r="F98" s="281"/>
      <c r="G98" s="281"/>
      <c r="H98" s="281"/>
      <c r="I98" s="281"/>
      <c r="J98" s="281"/>
      <c r="K98" s="281"/>
    </row>
    <row r="99" spans="2:11" ht="7.5" customHeight="1" x14ac:dyDescent="0.3">
      <c r="B99" s="282"/>
      <c r="C99" s="283"/>
      <c r="D99" s="283"/>
      <c r="E99" s="283"/>
      <c r="F99" s="283"/>
      <c r="G99" s="283"/>
      <c r="H99" s="283"/>
      <c r="I99" s="283"/>
      <c r="J99" s="283"/>
      <c r="K99" s="284"/>
    </row>
    <row r="100" spans="2:11" ht="45" customHeight="1" x14ac:dyDescent="0.3">
      <c r="B100" s="285"/>
      <c r="C100" s="391" t="s">
        <v>1057</v>
      </c>
      <c r="D100" s="391"/>
      <c r="E100" s="391"/>
      <c r="F100" s="391"/>
      <c r="G100" s="391"/>
      <c r="H100" s="391"/>
      <c r="I100" s="391"/>
      <c r="J100" s="391"/>
      <c r="K100" s="286"/>
    </row>
    <row r="101" spans="2:11" ht="17.25" customHeight="1" x14ac:dyDescent="0.3">
      <c r="B101" s="285"/>
      <c r="C101" s="287" t="s">
        <v>1013</v>
      </c>
      <c r="D101" s="287"/>
      <c r="E101" s="287"/>
      <c r="F101" s="287" t="s">
        <v>1014</v>
      </c>
      <c r="G101" s="288"/>
      <c r="H101" s="287" t="s">
        <v>148</v>
      </c>
      <c r="I101" s="287" t="s">
        <v>63</v>
      </c>
      <c r="J101" s="287" t="s">
        <v>1015</v>
      </c>
      <c r="K101" s="286"/>
    </row>
    <row r="102" spans="2:11" ht="17.25" customHeight="1" x14ac:dyDescent="0.3">
      <c r="B102" s="285"/>
      <c r="C102" s="289" t="s">
        <v>1016</v>
      </c>
      <c r="D102" s="289"/>
      <c r="E102" s="289"/>
      <c r="F102" s="290" t="s">
        <v>1017</v>
      </c>
      <c r="G102" s="291"/>
      <c r="H102" s="289"/>
      <c r="I102" s="289"/>
      <c r="J102" s="289" t="s">
        <v>1018</v>
      </c>
      <c r="K102" s="286"/>
    </row>
    <row r="103" spans="2:11" ht="5.25" customHeight="1" x14ac:dyDescent="0.3">
      <c r="B103" s="285"/>
      <c r="C103" s="287"/>
      <c r="D103" s="287"/>
      <c r="E103" s="287"/>
      <c r="F103" s="287"/>
      <c r="G103" s="303"/>
      <c r="H103" s="287"/>
      <c r="I103" s="287"/>
      <c r="J103" s="287"/>
      <c r="K103" s="286"/>
    </row>
    <row r="104" spans="2:11" ht="15" customHeight="1" x14ac:dyDescent="0.3">
      <c r="B104" s="285"/>
      <c r="C104" s="275" t="s">
        <v>59</v>
      </c>
      <c r="D104" s="292"/>
      <c r="E104" s="292"/>
      <c r="F104" s="294" t="s">
        <v>1019</v>
      </c>
      <c r="G104" s="303"/>
      <c r="H104" s="275" t="s">
        <v>1058</v>
      </c>
      <c r="I104" s="275" t="s">
        <v>1021</v>
      </c>
      <c r="J104" s="275">
        <v>20</v>
      </c>
      <c r="K104" s="286"/>
    </row>
    <row r="105" spans="2:11" ht="15" customHeight="1" x14ac:dyDescent="0.3">
      <c r="B105" s="285"/>
      <c r="C105" s="275" t="s">
        <v>1022</v>
      </c>
      <c r="D105" s="275"/>
      <c r="E105" s="275"/>
      <c r="F105" s="294" t="s">
        <v>1019</v>
      </c>
      <c r="G105" s="275"/>
      <c r="H105" s="275" t="s">
        <v>1058</v>
      </c>
      <c r="I105" s="275" t="s">
        <v>1021</v>
      </c>
      <c r="J105" s="275">
        <v>120</v>
      </c>
      <c r="K105" s="286"/>
    </row>
    <row r="106" spans="2:11" ht="15" customHeight="1" x14ac:dyDescent="0.3">
      <c r="B106" s="295"/>
      <c r="C106" s="275" t="s">
        <v>1024</v>
      </c>
      <c r="D106" s="275"/>
      <c r="E106" s="275"/>
      <c r="F106" s="294" t="s">
        <v>1025</v>
      </c>
      <c r="G106" s="275"/>
      <c r="H106" s="275" t="s">
        <v>1058</v>
      </c>
      <c r="I106" s="275" t="s">
        <v>1021</v>
      </c>
      <c r="J106" s="275">
        <v>50</v>
      </c>
      <c r="K106" s="286"/>
    </row>
    <row r="107" spans="2:11" ht="15" customHeight="1" x14ac:dyDescent="0.3">
      <c r="B107" s="295"/>
      <c r="C107" s="275" t="s">
        <v>1027</v>
      </c>
      <c r="D107" s="275"/>
      <c r="E107" s="275"/>
      <c r="F107" s="294" t="s">
        <v>1019</v>
      </c>
      <c r="G107" s="275"/>
      <c r="H107" s="275" t="s">
        <v>1058</v>
      </c>
      <c r="I107" s="275" t="s">
        <v>1029</v>
      </c>
      <c r="J107" s="275"/>
      <c r="K107" s="286"/>
    </row>
    <row r="108" spans="2:11" ht="15" customHeight="1" x14ac:dyDescent="0.3">
      <c r="B108" s="295"/>
      <c r="C108" s="275" t="s">
        <v>1038</v>
      </c>
      <c r="D108" s="275"/>
      <c r="E108" s="275"/>
      <c r="F108" s="294" t="s">
        <v>1025</v>
      </c>
      <c r="G108" s="275"/>
      <c r="H108" s="275" t="s">
        <v>1058</v>
      </c>
      <c r="I108" s="275" t="s">
        <v>1021</v>
      </c>
      <c r="J108" s="275">
        <v>50</v>
      </c>
      <c r="K108" s="286"/>
    </row>
    <row r="109" spans="2:11" ht="15" customHeight="1" x14ac:dyDescent="0.3">
      <c r="B109" s="295"/>
      <c r="C109" s="275" t="s">
        <v>1046</v>
      </c>
      <c r="D109" s="275"/>
      <c r="E109" s="275"/>
      <c r="F109" s="294" t="s">
        <v>1025</v>
      </c>
      <c r="G109" s="275"/>
      <c r="H109" s="275" t="s">
        <v>1058</v>
      </c>
      <c r="I109" s="275" t="s">
        <v>1021</v>
      </c>
      <c r="J109" s="275">
        <v>50</v>
      </c>
      <c r="K109" s="286"/>
    </row>
    <row r="110" spans="2:11" ht="15" customHeight="1" x14ac:dyDescent="0.3">
      <c r="B110" s="295"/>
      <c r="C110" s="275" t="s">
        <v>1044</v>
      </c>
      <c r="D110" s="275"/>
      <c r="E110" s="275"/>
      <c r="F110" s="294" t="s">
        <v>1025</v>
      </c>
      <c r="G110" s="275"/>
      <c r="H110" s="275" t="s">
        <v>1058</v>
      </c>
      <c r="I110" s="275" t="s">
        <v>1021</v>
      </c>
      <c r="J110" s="275">
        <v>50</v>
      </c>
      <c r="K110" s="286"/>
    </row>
    <row r="111" spans="2:11" ht="15" customHeight="1" x14ac:dyDescent="0.3">
      <c r="B111" s="295"/>
      <c r="C111" s="275" t="s">
        <v>59</v>
      </c>
      <c r="D111" s="275"/>
      <c r="E111" s="275"/>
      <c r="F111" s="294" t="s">
        <v>1019</v>
      </c>
      <c r="G111" s="275"/>
      <c r="H111" s="275" t="s">
        <v>1059</v>
      </c>
      <c r="I111" s="275" t="s">
        <v>1021</v>
      </c>
      <c r="J111" s="275">
        <v>20</v>
      </c>
      <c r="K111" s="286"/>
    </row>
    <row r="112" spans="2:11" ht="15" customHeight="1" x14ac:dyDescent="0.3">
      <c r="B112" s="295"/>
      <c r="C112" s="275" t="s">
        <v>1060</v>
      </c>
      <c r="D112" s="275"/>
      <c r="E112" s="275"/>
      <c r="F112" s="294" t="s">
        <v>1019</v>
      </c>
      <c r="G112" s="275"/>
      <c r="H112" s="275" t="s">
        <v>1061</v>
      </c>
      <c r="I112" s="275" t="s">
        <v>1021</v>
      </c>
      <c r="J112" s="275">
        <v>120</v>
      </c>
      <c r="K112" s="286"/>
    </row>
    <row r="113" spans="2:11" ht="15" customHeight="1" x14ac:dyDescent="0.3">
      <c r="B113" s="295"/>
      <c r="C113" s="275" t="s">
        <v>44</v>
      </c>
      <c r="D113" s="275"/>
      <c r="E113" s="275"/>
      <c r="F113" s="294" t="s">
        <v>1019</v>
      </c>
      <c r="G113" s="275"/>
      <c r="H113" s="275" t="s">
        <v>1062</v>
      </c>
      <c r="I113" s="275" t="s">
        <v>1053</v>
      </c>
      <c r="J113" s="275"/>
      <c r="K113" s="286"/>
    </row>
    <row r="114" spans="2:11" ht="15" customHeight="1" x14ac:dyDescent="0.3">
      <c r="B114" s="295"/>
      <c r="C114" s="275" t="s">
        <v>54</v>
      </c>
      <c r="D114" s="275"/>
      <c r="E114" s="275"/>
      <c r="F114" s="294" t="s">
        <v>1019</v>
      </c>
      <c r="G114" s="275"/>
      <c r="H114" s="275" t="s">
        <v>1063</v>
      </c>
      <c r="I114" s="275" t="s">
        <v>1053</v>
      </c>
      <c r="J114" s="275"/>
      <c r="K114" s="286"/>
    </row>
    <row r="115" spans="2:11" ht="15" customHeight="1" x14ac:dyDescent="0.3">
      <c r="B115" s="295"/>
      <c r="C115" s="275" t="s">
        <v>63</v>
      </c>
      <c r="D115" s="275"/>
      <c r="E115" s="275"/>
      <c r="F115" s="294" t="s">
        <v>1019</v>
      </c>
      <c r="G115" s="275"/>
      <c r="H115" s="275" t="s">
        <v>1064</v>
      </c>
      <c r="I115" s="275" t="s">
        <v>1065</v>
      </c>
      <c r="J115" s="275"/>
      <c r="K115" s="286"/>
    </row>
    <row r="116" spans="2:11" ht="15" customHeight="1" x14ac:dyDescent="0.3">
      <c r="B116" s="298"/>
      <c r="C116" s="304"/>
      <c r="D116" s="304"/>
      <c r="E116" s="304"/>
      <c r="F116" s="304"/>
      <c r="G116" s="304"/>
      <c r="H116" s="304"/>
      <c r="I116" s="304"/>
      <c r="J116" s="304"/>
      <c r="K116" s="300"/>
    </row>
    <row r="117" spans="2:11" ht="18.75" customHeight="1" x14ac:dyDescent="0.3">
      <c r="B117" s="305"/>
      <c r="C117" s="271"/>
      <c r="D117" s="271"/>
      <c r="E117" s="271"/>
      <c r="F117" s="306"/>
      <c r="G117" s="271"/>
      <c r="H117" s="271"/>
      <c r="I117" s="271"/>
      <c r="J117" s="271"/>
      <c r="K117" s="305"/>
    </row>
    <row r="118" spans="2:11" ht="18.75" customHeight="1" x14ac:dyDescent="0.3"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</row>
    <row r="119" spans="2:11" ht="7.5" customHeight="1" x14ac:dyDescent="0.3">
      <c r="B119" s="307"/>
      <c r="C119" s="308"/>
      <c r="D119" s="308"/>
      <c r="E119" s="308"/>
      <c r="F119" s="308"/>
      <c r="G119" s="308"/>
      <c r="H119" s="308"/>
      <c r="I119" s="308"/>
      <c r="J119" s="308"/>
      <c r="K119" s="309"/>
    </row>
    <row r="120" spans="2:11" ht="45" customHeight="1" x14ac:dyDescent="0.3">
      <c r="B120" s="310"/>
      <c r="C120" s="386" t="s">
        <v>1066</v>
      </c>
      <c r="D120" s="386"/>
      <c r="E120" s="386"/>
      <c r="F120" s="386"/>
      <c r="G120" s="386"/>
      <c r="H120" s="386"/>
      <c r="I120" s="386"/>
      <c r="J120" s="386"/>
      <c r="K120" s="311"/>
    </row>
    <row r="121" spans="2:11" ht="17.25" customHeight="1" x14ac:dyDescent="0.3">
      <c r="B121" s="312"/>
      <c r="C121" s="287" t="s">
        <v>1013</v>
      </c>
      <c r="D121" s="287"/>
      <c r="E121" s="287"/>
      <c r="F121" s="287" t="s">
        <v>1014</v>
      </c>
      <c r="G121" s="288"/>
      <c r="H121" s="287" t="s">
        <v>148</v>
      </c>
      <c r="I121" s="287" t="s">
        <v>63</v>
      </c>
      <c r="J121" s="287" t="s">
        <v>1015</v>
      </c>
      <c r="K121" s="313"/>
    </row>
    <row r="122" spans="2:11" ht="17.25" customHeight="1" x14ac:dyDescent="0.3">
      <c r="B122" s="312"/>
      <c r="C122" s="289" t="s">
        <v>1016</v>
      </c>
      <c r="D122" s="289"/>
      <c r="E122" s="289"/>
      <c r="F122" s="290" t="s">
        <v>1017</v>
      </c>
      <c r="G122" s="291"/>
      <c r="H122" s="289"/>
      <c r="I122" s="289"/>
      <c r="J122" s="289" t="s">
        <v>1018</v>
      </c>
      <c r="K122" s="313"/>
    </row>
    <row r="123" spans="2:11" ht="5.25" customHeight="1" x14ac:dyDescent="0.3">
      <c r="B123" s="314"/>
      <c r="C123" s="292"/>
      <c r="D123" s="292"/>
      <c r="E123" s="292"/>
      <c r="F123" s="292"/>
      <c r="G123" s="275"/>
      <c r="H123" s="292"/>
      <c r="I123" s="292"/>
      <c r="J123" s="292"/>
      <c r="K123" s="315"/>
    </row>
    <row r="124" spans="2:11" ht="15" customHeight="1" x14ac:dyDescent="0.3">
      <c r="B124" s="314"/>
      <c r="C124" s="275" t="s">
        <v>1022</v>
      </c>
      <c r="D124" s="292"/>
      <c r="E124" s="292"/>
      <c r="F124" s="294" t="s">
        <v>1019</v>
      </c>
      <c r="G124" s="275"/>
      <c r="H124" s="275" t="s">
        <v>1058</v>
      </c>
      <c r="I124" s="275" t="s">
        <v>1021</v>
      </c>
      <c r="J124" s="275">
        <v>120</v>
      </c>
      <c r="K124" s="316"/>
    </row>
    <row r="125" spans="2:11" ht="15" customHeight="1" x14ac:dyDescent="0.3">
      <c r="B125" s="314"/>
      <c r="C125" s="275" t="s">
        <v>1067</v>
      </c>
      <c r="D125" s="275"/>
      <c r="E125" s="275"/>
      <c r="F125" s="294" t="s">
        <v>1019</v>
      </c>
      <c r="G125" s="275"/>
      <c r="H125" s="275" t="s">
        <v>1068</v>
      </c>
      <c r="I125" s="275" t="s">
        <v>1021</v>
      </c>
      <c r="J125" s="275" t="s">
        <v>1069</v>
      </c>
      <c r="K125" s="316"/>
    </row>
    <row r="126" spans="2:11" ht="15" customHeight="1" x14ac:dyDescent="0.3">
      <c r="B126" s="314"/>
      <c r="C126" s="275" t="s">
        <v>968</v>
      </c>
      <c r="D126" s="275"/>
      <c r="E126" s="275"/>
      <c r="F126" s="294" t="s">
        <v>1019</v>
      </c>
      <c r="G126" s="275"/>
      <c r="H126" s="275" t="s">
        <v>1070</v>
      </c>
      <c r="I126" s="275" t="s">
        <v>1021</v>
      </c>
      <c r="J126" s="275" t="s">
        <v>1069</v>
      </c>
      <c r="K126" s="316"/>
    </row>
    <row r="127" spans="2:11" ht="15" customHeight="1" x14ac:dyDescent="0.3">
      <c r="B127" s="314"/>
      <c r="C127" s="275" t="s">
        <v>1030</v>
      </c>
      <c r="D127" s="275"/>
      <c r="E127" s="275"/>
      <c r="F127" s="294" t="s">
        <v>1025</v>
      </c>
      <c r="G127" s="275"/>
      <c r="H127" s="275" t="s">
        <v>1031</v>
      </c>
      <c r="I127" s="275" t="s">
        <v>1021</v>
      </c>
      <c r="J127" s="275">
        <v>15</v>
      </c>
      <c r="K127" s="316"/>
    </row>
    <row r="128" spans="2:11" ht="15" customHeight="1" x14ac:dyDescent="0.3">
      <c r="B128" s="314"/>
      <c r="C128" s="296" t="s">
        <v>1032</v>
      </c>
      <c r="D128" s="296"/>
      <c r="E128" s="296"/>
      <c r="F128" s="297" t="s">
        <v>1025</v>
      </c>
      <c r="G128" s="296"/>
      <c r="H128" s="296" t="s">
        <v>1033</v>
      </c>
      <c r="I128" s="296" t="s">
        <v>1021</v>
      </c>
      <c r="J128" s="296">
        <v>15</v>
      </c>
      <c r="K128" s="316"/>
    </row>
    <row r="129" spans="2:11" ht="15" customHeight="1" x14ac:dyDescent="0.3">
      <c r="B129" s="314"/>
      <c r="C129" s="296" t="s">
        <v>1034</v>
      </c>
      <c r="D129" s="296"/>
      <c r="E129" s="296"/>
      <c r="F129" s="297" t="s">
        <v>1025</v>
      </c>
      <c r="G129" s="296"/>
      <c r="H129" s="296" t="s">
        <v>1035</v>
      </c>
      <c r="I129" s="296" t="s">
        <v>1021</v>
      </c>
      <c r="J129" s="296">
        <v>20</v>
      </c>
      <c r="K129" s="316"/>
    </row>
    <row r="130" spans="2:11" ht="15" customHeight="1" x14ac:dyDescent="0.3">
      <c r="B130" s="314"/>
      <c r="C130" s="296" t="s">
        <v>1036</v>
      </c>
      <c r="D130" s="296"/>
      <c r="E130" s="296"/>
      <c r="F130" s="297" t="s">
        <v>1025</v>
      </c>
      <c r="G130" s="296"/>
      <c r="H130" s="296" t="s">
        <v>1037</v>
      </c>
      <c r="I130" s="296" t="s">
        <v>1021</v>
      </c>
      <c r="J130" s="296">
        <v>20</v>
      </c>
      <c r="K130" s="316"/>
    </row>
    <row r="131" spans="2:11" ht="15" customHeight="1" x14ac:dyDescent="0.3">
      <c r="B131" s="314"/>
      <c r="C131" s="275" t="s">
        <v>1024</v>
      </c>
      <c r="D131" s="275"/>
      <c r="E131" s="275"/>
      <c r="F131" s="294" t="s">
        <v>1025</v>
      </c>
      <c r="G131" s="275"/>
      <c r="H131" s="275" t="s">
        <v>1058</v>
      </c>
      <c r="I131" s="275" t="s">
        <v>1021</v>
      </c>
      <c r="J131" s="275">
        <v>50</v>
      </c>
      <c r="K131" s="316"/>
    </row>
    <row r="132" spans="2:11" ht="15" customHeight="1" x14ac:dyDescent="0.3">
      <c r="B132" s="314"/>
      <c r="C132" s="275" t="s">
        <v>1038</v>
      </c>
      <c r="D132" s="275"/>
      <c r="E132" s="275"/>
      <c r="F132" s="294" t="s">
        <v>1025</v>
      </c>
      <c r="G132" s="275"/>
      <c r="H132" s="275" t="s">
        <v>1058</v>
      </c>
      <c r="I132" s="275" t="s">
        <v>1021</v>
      </c>
      <c r="J132" s="275">
        <v>50</v>
      </c>
      <c r="K132" s="316"/>
    </row>
    <row r="133" spans="2:11" ht="15" customHeight="1" x14ac:dyDescent="0.3">
      <c r="B133" s="314"/>
      <c r="C133" s="275" t="s">
        <v>1044</v>
      </c>
      <c r="D133" s="275"/>
      <c r="E133" s="275"/>
      <c r="F133" s="294" t="s">
        <v>1025</v>
      </c>
      <c r="G133" s="275"/>
      <c r="H133" s="275" t="s">
        <v>1058</v>
      </c>
      <c r="I133" s="275" t="s">
        <v>1021</v>
      </c>
      <c r="J133" s="275">
        <v>50</v>
      </c>
      <c r="K133" s="316"/>
    </row>
    <row r="134" spans="2:11" ht="15" customHeight="1" x14ac:dyDescent="0.3">
      <c r="B134" s="314"/>
      <c r="C134" s="275" t="s">
        <v>1046</v>
      </c>
      <c r="D134" s="275"/>
      <c r="E134" s="275"/>
      <c r="F134" s="294" t="s">
        <v>1025</v>
      </c>
      <c r="G134" s="275"/>
      <c r="H134" s="275" t="s">
        <v>1058</v>
      </c>
      <c r="I134" s="275" t="s">
        <v>1021</v>
      </c>
      <c r="J134" s="275">
        <v>50</v>
      </c>
      <c r="K134" s="316"/>
    </row>
    <row r="135" spans="2:11" ht="15" customHeight="1" x14ac:dyDescent="0.3">
      <c r="B135" s="314"/>
      <c r="C135" s="275" t="s">
        <v>153</v>
      </c>
      <c r="D135" s="275"/>
      <c r="E135" s="275"/>
      <c r="F135" s="294" t="s">
        <v>1025</v>
      </c>
      <c r="G135" s="275"/>
      <c r="H135" s="275" t="s">
        <v>1071</v>
      </c>
      <c r="I135" s="275" t="s">
        <v>1021</v>
      </c>
      <c r="J135" s="275">
        <v>255</v>
      </c>
      <c r="K135" s="316"/>
    </row>
    <row r="136" spans="2:11" ht="15" customHeight="1" x14ac:dyDescent="0.3">
      <c r="B136" s="314"/>
      <c r="C136" s="275" t="s">
        <v>1048</v>
      </c>
      <c r="D136" s="275"/>
      <c r="E136" s="275"/>
      <c r="F136" s="294" t="s">
        <v>1019</v>
      </c>
      <c r="G136" s="275"/>
      <c r="H136" s="275" t="s">
        <v>1072</v>
      </c>
      <c r="I136" s="275" t="s">
        <v>1050</v>
      </c>
      <c r="J136" s="275"/>
      <c r="K136" s="316"/>
    </row>
    <row r="137" spans="2:11" ht="15" customHeight="1" x14ac:dyDescent="0.3">
      <c r="B137" s="314"/>
      <c r="C137" s="275" t="s">
        <v>1051</v>
      </c>
      <c r="D137" s="275"/>
      <c r="E137" s="275"/>
      <c r="F137" s="294" t="s">
        <v>1019</v>
      </c>
      <c r="G137" s="275"/>
      <c r="H137" s="275" t="s">
        <v>1073</v>
      </c>
      <c r="I137" s="275" t="s">
        <v>1053</v>
      </c>
      <c r="J137" s="275"/>
      <c r="K137" s="316"/>
    </row>
    <row r="138" spans="2:11" ht="15" customHeight="1" x14ac:dyDescent="0.3">
      <c r="B138" s="314"/>
      <c r="C138" s="275" t="s">
        <v>1054</v>
      </c>
      <c r="D138" s="275"/>
      <c r="E138" s="275"/>
      <c r="F138" s="294" t="s">
        <v>1019</v>
      </c>
      <c r="G138" s="275"/>
      <c r="H138" s="275" t="s">
        <v>1054</v>
      </c>
      <c r="I138" s="275" t="s">
        <v>1053</v>
      </c>
      <c r="J138" s="275"/>
      <c r="K138" s="316"/>
    </row>
    <row r="139" spans="2:11" ht="15" customHeight="1" x14ac:dyDescent="0.3">
      <c r="B139" s="314"/>
      <c r="C139" s="275" t="s">
        <v>44</v>
      </c>
      <c r="D139" s="275"/>
      <c r="E139" s="275"/>
      <c r="F139" s="294" t="s">
        <v>1019</v>
      </c>
      <c r="G139" s="275"/>
      <c r="H139" s="275" t="s">
        <v>1074</v>
      </c>
      <c r="I139" s="275" t="s">
        <v>1053</v>
      </c>
      <c r="J139" s="275"/>
      <c r="K139" s="316"/>
    </row>
    <row r="140" spans="2:11" ht="15" customHeight="1" x14ac:dyDescent="0.3">
      <c r="B140" s="314"/>
      <c r="C140" s="275" t="s">
        <v>1075</v>
      </c>
      <c r="D140" s="275"/>
      <c r="E140" s="275"/>
      <c r="F140" s="294" t="s">
        <v>1019</v>
      </c>
      <c r="G140" s="275"/>
      <c r="H140" s="275" t="s">
        <v>1076</v>
      </c>
      <c r="I140" s="275" t="s">
        <v>1053</v>
      </c>
      <c r="J140" s="275"/>
      <c r="K140" s="316"/>
    </row>
    <row r="141" spans="2:11" ht="15" customHeight="1" x14ac:dyDescent="0.3">
      <c r="B141" s="317"/>
      <c r="C141" s="318"/>
      <c r="D141" s="318"/>
      <c r="E141" s="318"/>
      <c r="F141" s="318"/>
      <c r="G141" s="318"/>
      <c r="H141" s="318"/>
      <c r="I141" s="318"/>
      <c r="J141" s="318"/>
      <c r="K141" s="319"/>
    </row>
    <row r="142" spans="2:11" ht="18.75" customHeight="1" x14ac:dyDescent="0.3">
      <c r="B142" s="271"/>
      <c r="C142" s="271"/>
      <c r="D142" s="271"/>
      <c r="E142" s="271"/>
      <c r="F142" s="306"/>
      <c r="G142" s="271"/>
      <c r="H142" s="271"/>
      <c r="I142" s="271"/>
      <c r="J142" s="271"/>
      <c r="K142" s="271"/>
    </row>
    <row r="143" spans="2:11" ht="18.75" customHeight="1" x14ac:dyDescent="0.3"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</row>
    <row r="144" spans="2:11" ht="7.5" customHeight="1" x14ac:dyDescent="0.3">
      <c r="B144" s="282"/>
      <c r="C144" s="283"/>
      <c r="D144" s="283"/>
      <c r="E144" s="283"/>
      <c r="F144" s="283"/>
      <c r="G144" s="283"/>
      <c r="H144" s="283"/>
      <c r="I144" s="283"/>
      <c r="J144" s="283"/>
      <c r="K144" s="284"/>
    </row>
    <row r="145" spans="2:11" ht="45" customHeight="1" x14ac:dyDescent="0.3">
      <c r="B145" s="285"/>
      <c r="C145" s="391" t="s">
        <v>1077</v>
      </c>
      <c r="D145" s="391"/>
      <c r="E145" s="391"/>
      <c r="F145" s="391"/>
      <c r="G145" s="391"/>
      <c r="H145" s="391"/>
      <c r="I145" s="391"/>
      <c r="J145" s="391"/>
      <c r="K145" s="286"/>
    </row>
    <row r="146" spans="2:11" ht="17.25" customHeight="1" x14ac:dyDescent="0.3">
      <c r="B146" s="285"/>
      <c r="C146" s="287" t="s">
        <v>1013</v>
      </c>
      <c r="D146" s="287"/>
      <c r="E146" s="287"/>
      <c r="F146" s="287" t="s">
        <v>1014</v>
      </c>
      <c r="G146" s="288"/>
      <c r="H146" s="287" t="s">
        <v>148</v>
      </c>
      <c r="I146" s="287" t="s">
        <v>63</v>
      </c>
      <c r="J146" s="287" t="s">
        <v>1015</v>
      </c>
      <c r="K146" s="286"/>
    </row>
    <row r="147" spans="2:11" ht="17.25" customHeight="1" x14ac:dyDescent="0.3">
      <c r="B147" s="285"/>
      <c r="C147" s="289" t="s">
        <v>1016</v>
      </c>
      <c r="D147" s="289"/>
      <c r="E147" s="289"/>
      <c r="F147" s="290" t="s">
        <v>1017</v>
      </c>
      <c r="G147" s="291"/>
      <c r="H147" s="289"/>
      <c r="I147" s="289"/>
      <c r="J147" s="289" t="s">
        <v>1018</v>
      </c>
      <c r="K147" s="286"/>
    </row>
    <row r="148" spans="2:11" ht="5.25" customHeight="1" x14ac:dyDescent="0.3">
      <c r="B148" s="295"/>
      <c r="C148" s="292"/>
      <c r="D148" s="292"/>
      <c r="E148" s="292"/>
      <c r="F148" s="292"/>
      <c r="G148" s="293"/>
      <c r="H148" s="292"/>
      <c r="I148" s="292"/>
      <c r="J148" s="292"/>
      <c r="K148" s="316"/>
    </row>
    <row r="149" spans="2:11" ht="15" customHeight="1" x14ac:dyDescent="0.3">
      <c r="B149" s="295"/>
      <c r="C149" s="320" t="s">
        <v>1022</v>
      </c>
      <c r="D149" s="275"/>
      <c r="E149" s="275"/>
      <c r="F149" s="321" t="s">
        <v>1019</v>
      </c>
      <c r="G149" s="275"/>
      <c r="H149" s="320" t="s">
        <v>1058</v>
      </c>
      <c r="I149" s="320" t="s">
        <v>1021</v>
      </c>
      <c r="J149" s="320">
        <v>120</v>
      </c>
      <c r="K149" s="316"/>
    </row>
    <row r="150" spans="2:11" ht="15" customHeight="1" x14ac:dyDescent="0.3">
      <c r="B150" s="295"/>
      <c r="C150" s="320" t="s">
        <v>1067</v>
      </c>
      <c r="D150" s="275"/>
      <c r="E150" s="275"/>
      <c r="F150" s="321" t="s">
        <v>1019</v>
      </c>
      <c r="G150" s="275"/>
      <c r="H150" s="320" t="s">
        <v>1078</v>
      </c>
      <c r="I150" s="320" t="s">
        <v>1021</v>
      </c>
      <c r="J150" s="320" t="s">
        <v>1069</v>
      </c>
      <c r="K150" s="316"/>
    </row>
    <row r="151" spans="2:11" ht="15" customHeight="1" x14ac:dyDescent="0.3">
      <c r="B151" s="295"/>
      <c r="C151" s="320" t="s">
        <v>968</v>
      </c>
      <c r="D151" s="275"/>
      <c r="E151" s="275"/>
      <c r="F151" s="321" t="s">
        <v>1019</v>
      </c>
      <c r="G151" s="275"/>
      <c r="H151" s="320" t="s">
        <v>1079</v>
      </c>
      <c r="I151" s="320" t="s">
        <v>1021</v>
      </c>
      <c r="J151" s="320" t="s">
        <v>1069</v>
      </c>
      <c r="K151" s="316"/>
    </row>
    <row r="152" spans="2:11" ht="15" customHeight="1" x14ac:dyDescent="0.3">
      <c r="B152" s="295"/>
      <c r="C152" s="320" t="s">
        <v>1024</v>
      </c>
      <c r="D152" s="275"/>
      <c r="E152" s="275"/>
      <c r="F152" s="321" t="s">
        <v>1025</v>
      </c>
      <c r="G152" s="275"/>
      <c r="H152" s="320" t="s">
        <v>1058</v>
      </c>
      <c r="I152" s="320" t="s">
        <v>1021</v>
      </c>
      <c r="J152" s="320">
        <v>50</v>
      </c>
      <c r="K152" s="316"/>
    </row>
    <row r="153" spans="2:11" ht="15" customHeight="1" x14ac:dyDescent="0.3">
      <c r="B153" s="295"/>
      <c r="C153" s="320" t="s">
        <v>1027</v>
      </c>
      <c r="D153" s="275"/>
      <c r="E153" s="275"/>
      <c r="F153" s="321" t="s">
        <v>1019</v>
      </c>
      <c r="G153" s="275"/>
      <c r="H153" s="320" t="s">
        <v>1058</v>
      </c>
      <c r="I153" s="320" t="s">
        <v>1029</v>
      </c>
      <c r="J153" s="320"/>
      <c r="K153" s="316"/>
    </row>
    <row r="154" spans="2:11" ht="15" customHeight="1" x14ac:dyDescent="0.3">
      <c r="B154" s="295"/>
      <c r="C154" s="320" t="s">
        <v>1038</v>
      </c>
      <c r="D154" s="275"/>
      <c r="E154" s="275"/>
      <c r="F154" s="321" t="s">
        <v>1025</v>
      </c>
      <c r="G154" s="275"/>
      <c r="H154" s="320" t="s">
        <v>1058</v>
      </c>
      <c r="I154" s="320" t="s">
        <v>1021</v>
      </c>
      <c r="J154" s="320">
        <v>50</v>
      </c>
      <c r="K154" s="316"/>
    </row>
    <row r="155" spans="2:11" ht="15" customHeight="1" x14ac:dyDescent="0.3">
      <c r="B155" s="295"/>
      <c r="C155" s="320" t="s">
        <v>1046</v>
      </c>
      <c r="D155" s="275"/>
      <c r="E155" s="275"/>
      <c r="F155" s="321" t="s">
        <v>1025</v>
      </c>
      <c r="G155" s="275"/>
      <c r="H155" s="320" t="s">
        <v>1058</v>
      </c>
      <c r="I155" s="320" t="s">
        <v>1021</v>
      </c>
      <c r="J155" s="320">
        <v>50</v>
      </c>
      <c r="K155" s="316"/>
    </row>
    <row r="156" spans="2:11" ht="15" customHeight="1" x14ac:dyDescent="0.3">
      <c r="B156" s="295"/>
      <c r="C156" s="320" t="s">
        <v>1044</v>
      </c>
      <c r="D156" s="275"/>
      <c r="E156" s="275"/>
      <c r="F156" s="321" t="s">
        <v>1025</v>
      </c>
      <c r="G156" s="275"/>
      <c r="H156" s="320" t="s">
        <v>1058</v>
      </c>
      <c r="I156" s="320" t="s">
        <v>1021</v>
      </c>
      <c r="J156" s="320">
        <v>50</v>
      </c>
      <c r="K156" s="316"/>
    </row>
    <row r="157" spans="2:11" ht="15" customHeight="1" x14ac:dyDescent="0.3">
      <c r="B157" s="295"/>
      <c r="C157" s="320" t="s">
        <v>123</v>
      </c>
      <c r="D157" s="275"/>
      <c r="E157" s="275"/>
      <c r="F157" s="321" t="s">
        <v>1019</v>
      </c>
      <c r="G157" s="275"/>
      <c r="H157" s="320" t="s">
        <v>1080</v>
      </c>
      <c r="I157" s="320" t="s">
        <v>1021</v>
      </c>
      <c r="J157" s="320" t="s">
        <v>1081</v>
      </c>
      <c r="K157" s="316"/>
    </row>
    <row r="158" spans="2:11" ht="15" customHeight="1" x14ac:dyDescent="0.3">
      <c r="B158" s="295"/>
      <c r="C158" s="320" t="s">
        <v>1082</v>
      </c>
      <c r="D158" s="275"/>
      <c r="E158" s="275"/>
      <c r="F158" s="321" t="s">
        <v>1019</v>
      </c>
      <c r="G158" s="275"/>
      <c r="H158" s="320" t="s">
        <v>1083</v>
      </c>
      <c r="I158" s="320" t="s">
        <v>1053</v>
      </c>
      <c r="J158" s="320"/>
      <c r="K158" s="316"/>
    </row>
    <row r="159" spans="2:11" ht="15" customHeight="1" x14ac:dyDescent="0.3">
      <c r="B159" s="322"/>
      <c r="C159" s="304"/>
      <c r="D159" s="304"/>
      <c r="E159" s="304"/>
      <c r="F159" s="304"/>
      <c r="G159" s="304"/>
      <c r="H159" s="304"/>
      <c r="I159" s="304"/>
      <c r="J159" s="304"/>
      <c r="K159" s="323"/>
    </row>
    <row r="160" spans="2:11" ht="18.75" customHeight="1" x14ac:dyDescent="0.3">
      <c r="B160" s="271"/>
      <c r="C160" s="275"/>
      <c r="D160" s="275"/>
      <c r="E160" s="275"/>
      <c r="F160" s="294"/>
      <c r="G160" s="275"/>
      <c r="H160" s="275"/>
      <c r="I160" s="275"/>
      <c r="J160" s="275"/>
      <c r="K160" s="271"/>
    </row>
    <row r="161" spans="2:11" ht="18.75" customHeight="1" x14ac:dyDescent="0.3"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</row>
    <row r="162" spans="2:11" ht="7.5" customHeight="1" x14ac:dyDescent="0.3">
      <c r="B162" s="263"/>
      <c r="C162" s="264"/>
      <c r="D162" s="264"/>
      <c r="E162" s="264"/>
      <c r="F162" s="264"/>
      <c r="G162" s="264"/>
      <c r="H162" s="264"/>
      <c r="I162" s="264"/>
      <c r="J162" s="264"/>
      <c r="K162" s="265"/>
    </row>
    <row r="163" spans="2:11" ht="45" customHeight="1" x14ac:dyDescent="0.3">
      <c r="B163" s="266"/>
      <c r="C163" s="386" t="s">
        <v>1084</v>
      </c>
      <c r="D163" s="386"/>
      <c r="E163" s="386"/>
      <c r="F163" s="386"/>
      <c r="G163" s="386"/>
      <c r="H163" s="386"/>
      <c r="I163" s="386"/>
      <c r="J163" s="386"/>
      <c r="K163" s="267"/>
    </row>
    <row r="164" spans="2:11" ht="17.25" customHeight="1" x14ac:dyDescent="0.3">
      <c r="B164" s="266"/>
      <c r="C164" s="287" t="s">
        <v>1013</v>
      </c>
      <c r="D164" s="287"/>
      <c r="E164" s="287"/>
      <c r="F164" s="287" t="s">
        <v>1014</v>
      </c>
      <c r="G164" s="324"/>
      <c r="H164" s="325" t="s">
        <v>148</v>
      </c>
      <c r="I164" s="325" t="s">
        <v>63</v>
      </c>
      <c r="J164" s="287" t="s">
        <v>1015</v>
      </c>
      <c r="K164" s="267"/>
    </row>
    <row r="165" spans="2:11" ht="17.25" customHeight="1" x14ac:dyDescent="0.3">
      <c r="B165" s="268"/>
      <c r="C165" s="289" t="s">
        <v>1016</v>
      </c>
      <c r="D165" s="289"/>
      <c r="E165" s="289"/>
      <c r="F165" s="290" t="s">
        <v>1017</v>
      </c>
      <c r="G165" s="326"/>
      <c r="H165" s="327"/>
      <c r="I165" s="327"/>
      <c r="J165" s="289" t="s">
        <v>1018</v>
      </c>
      <c r="K165" s="269"/>
    </row>
    <row r="166" spans="2:11" ht="5.25" customHeight="1" x14ac:dyDescent="0.3">
      <c r="B166" s="295"/>
      <c r="C166" s="292"/>
      <c r="D166" s="292"/>
      <c r="E166" s="292"/>
      <c r="F166" s="292"/>
      <c r="G166" s="293"/>
      <c r="H166" s="292"/>
      <c r="I166" s="292"/>
      <c r="J166" s="292"/>
      <c r="K166" s="316"/>
    </row>
    <row r="167" spans="2:11" ht="15" customHeight="1" x14ac:dyDescent="0.3">
      <c r="B167" s="295"/>
      <c r="C167" s="275" t="s">
        <v>1022</v>
      </c>
      <c r="D167" s="275"/>
      <c r="E167" s="275"/>
      <c r="F167" s="294" t="s">
        <v>1019</v>
      </c>
      <c r="G167" s="275"/>
      <c r="H167" s="275" t="s">
        <v>1058</v>
      </c>
      <c r="I167" s="275" t="s">
        <v>1021</v>
      </c>
      <c r="J167" s="275">
        <v>120</v>
      </c>
      <c r="K167" s="316"/>
    </row>
    <row r="168" spans="2:11" ht="15" customHeight="1" x14ac:dyDescent="0.3">
      <c r="B168" s="295"/>
      <c r="C168" s="275" t="s">
        <v>1067</v>
      </c>
      <c r="D168" s="275"/>
      <c r="E168" s="275"/>
      <c r="F168" s="294" t="s">
        <v>1019</v>
      </c>
      <c r="G168" s="275"/>
      <c r="H168" s="275" t="s">
        <v>1068</v>
      </c>
      <c r="I168" s="275" t="s">
        <v>1021</v>
      </c>
      <c r="J168" s="275" t="s">
        <v>1069</v>
      </c>
      <c r="K168" s="316"/>
    </row>
    <row r="169" spans="2:11" ht="15" customHeight="1" x14ac:dyDescent="0.3">
      <c r="B169" s="295"/>
      <c r="C169" s="275" t="s">
        <v>968</v>
      </c>
      <c r="D169" s="275"/>
      <c r="E169" s="275"/>
      <c r="F169" s="294" t="s">
        <v>1019</v>
      </c>
      <c r="G169" s="275"/>
      <c r="H169" s="275" t="s">
        <v>1085</v>
      </c>
      <c r="I169" s="275" t="s">
        <v>1021</v>
      </c>
      <c r="J169" s="275" t="s">
        <v>1069</v>
      </c>
      <c r="K169" s="316"/>
    </row>
    <row r="170" spans="2:11" ht="15" customHeight="1" x14ac:dyDescent="0.3">
      <c r="B170" s="295"/>
      <c r="C170" s="275" t="s">
        <v>1024</v>
      </c>
      <c r="D170" s="275"/>
      <c r="E170" s="275"/>
      <c r="F170" s="294" t="s">
        <v>1025</v>
      </c>
      <c r="G170" s="275"/>
      <c r="H170" s="275" t="s">
        <v>1085</v>
      </c>
      <c r="I170" s="275" t="s">
        <v>1021</v>
      </c>
      <c r="J170" s="275">
        <v>50</v>
      </c>
      <c r="K170" s="316"/>
    </row>
    <row r="171" spans="2:11" ht="15" customHeight="1" x14ac:dyDescent="0.3">
      <c r="B171" s="295"/>
      <c r="C171" s="275" t="s">
        <v>1027</v>
      </c>
      <c r="D171" s="275"/>
      <c r="E171" s="275"/>
      <c r="F171" s="294" t="s">
        <v>1019</v>
      </c>
      <c r="G171" s="275"/>
      <c r="H171" s="275" t="s">
        <v>1085</v>
      </c>
      <c r="I171" s="275" t="s">
        <v>1029</v>
      </c>
      <c r="J171" s="275"/>
      <c r="K171" s="316"/>
    </row>
    <row r="172" spans="2:11" ht="15" customHeight="1" x14ac:dyDescent="0.3">
      <c r="B172" s="295"/>
      <c r="C172" s="275" t="s">
        <v>1038</v>
      </c>
      <c r="D172" s="275"/>
      <c r="E172" s="275"/>
      <c r="F172" s="294" t="s">
        <v>1025</v>
      </c>
      <c r="G172" s="275"/>
      <c r="H172" s="275" t="s">
        <v>1085</v>
      </c>
      <c r="I172" s="275" t="s">
        <v>1021</v>
      </c>
      <c r="J172" s="275">
        <v>50</v>
      </c>
      <c r="K172" s="316"/>
    </row>
    <row r="173" spans="2:11" ht="15" customHeight="1" x14ac:dyDescent="0.3">
      <c r="B173" s="295"/>
      <c r="C173" s="275" t="s">
        <v>1046</v>
      </c>
      <c r="D173" s="275"/>
      <c r="E173" s="275"/>
      <c r="F173" s="294" t="s">
        <v>1025</v>
      </c>
      <c r="G173" s="275"/>
      <c r="H173" s="275" t="s">
        <v>1085</v>
      </c>
      <c r="I173" s="275" t="s">
        <v>1021</v>
      </c>
      <c r="J173" s="275">
        <v>50</v>
      </c>
      <c r="K173" s="316"/>
    </row>
    <row r="174" spans="2:11" ht="15" customHeight="1" x14ac:dyDescent="0.3">
      <c r="B174" s="295"/>
      <c r="C174" s="275" t="s">
        <v>1044</v>
      </c>
      <c r="D174" s="275"/>
      <c r="E174" s="275"/>
      <c r="F174" s="294" t="s">
        <v>1025</v>
      </c>
      <c r="G174" s="275"/>
      <c r="H174" s="275" t="s">
        <v>1085</v>
      </c>
      <c r="I174" s="275" t="s">
        <v>1021</v>
      </c>
      <c r="J174" s="275">
        <v>50</v>
      </c>
      <c r="K174" s="316"/>
    </row>
    <row r="175" spans="2:11" ht="15" customHeight="1" x14ac:dyDescent="0.3">
      <c r="B175" s="295"/>
      <c r="C175" s="275" t="s">
        <v>147</v>
      </c>
      <c r="D175" s="275"/>
      <c r="E175" s="275"/>
      <c r="F175" s="294" t="s">
        <v>1019</v>
      </c>
      <c r="G175" s="275"/>
      <c r="H175" s="275" t="s">
        <v>1086</v>
      </c>
      <c r="I175" s="275" t="s">
        <v>1087</v>
      </c>
      <c r="J175" s="275"/>
      <c r="K175" s="316"/>
    </row>
    <row r="176" spans="2:11" ht="15" customHeight="1" x14ac:dyDescent="0.3">
      <c r="B176" s="295"/>
      <c r="C176" s="275" t="s">
        <v>63</v>
      </c>
      <c r="D176" s="275"/>
      <c r="E176" s="275"/>
      <c r="F176" s="294" t="s">
        <v>1019</v>
      </c>
      <c r="G176" s="275"/>
      <c r="H176" s="275" t="s">
        <v>1088</v>
      </c>
      <c r="I176" s="275" t="s">
        <v>1089</v>
      </c>
      <c r="J176" s="275">
        <v>1</v>
      </c>
      <c r="K176" s="316"/>
    </row>
    <row r="177" spans="2:11" ht="15" customHeight="1" x14ac:dyDescent="0.3">
      <c r="B177" s="295"/>
      <c r="C177" s="275" t="s">
        <v>59</v>
      </c>
      <c r="D177" s="275"/>
      <c r="E177" s="275"/>
      <c r="F177" s="294" t="s">
        <v>1019</v>
      </c>
      <c r="G177" s="275"/>
      <c r="H177" s="275" t="s">
        <v>1090</v>
      </c>
      <c r="I177" s="275" t="s">
        <v>1021</v>
      </c>
      <c r="J177" s="275">
        <v>20</v>
      </c>
      <c r="K177" s="316"/>
    </row>
    <row r="178" spans="2:11" ht="15" customHeight="1" x14ac:dyDescent="0.3">
      <c r="B178" s="295"/>
      <c r="C178" s="275" t="s">
        <v>148</v>
      </c>
      <c r="D178" s="275"/>
      <c r="E178" s="275"/>
      <c r="F178" s="294" t="s">
        <v>1019</v>
      </c>
      <c r="G178" s="275"/>
      <c r="H178" s="275" t="s">
        <v>1091</v>
      </c>
      <c r="I178" s="275" t="s">
        <v>1021</v>
      </c>
      <c r="J178" s="275">
        <v>255</v>
      </c>
      <c r="K178" s="316"/>
    </row>
    <row r="179" spans="2:11" ht="15" customHeight="1" x14ac:dyDescent="0.3">
      <c r="B179" s="295"/>
      <c r="C179" s="275" t="s">
        <v>149</v>
      </c>
      <c r="D179" s="275"/>
      <c r="E179" s="275"/>
      <c r="F179" s="294" t="s">
        <v>1019</v>
      </c>
      <c r="G179" s="275"/>
      <c r="H179" s="275" t="s">
        <v>984</v>
      </c>
      <c r="I179" s="275" t="s">
        <v>1021</v>
      </c>
      <c r="J179" s="275">
        <v>10</v>
      </c>
      <c r="K179" s="316"/>
    </row>
    <row r="180" spans="2:11" ht="15" customHeight="1" x14ac:dyDescent="0.3">
      <c r="B180" s="295"/>
      <c r="C180" s="275" t="s">
        <v>150</v>
      </c>
      <c r="D180" s="275"/>
      <c r="E180" s="275"/>
      <c r="F180" s="294" t="s">
        <v>1019</v>
      </c>
      <c r="G180" s="275"/>
      <c r="H180" s="275" t="s">
        <v>1092</v>
      </c>
      <c r="I180" s="275" t="s">
        <v>1053</v>
      </c>
      <c r="J180" s="275"/>
      <c r="K180" s="316"/>
    </row>
    <row r="181" spans="2:11" ht="15" customHeight="1" x14ac:dyDescent="0.3">
      <c r="B181" s="295"/>
      <c r="C181" s="275" t="s">
        <v>1093</v>
      </c>
      <c r="D181" s="275"/>
      <c r="E181" s="275"/>
      <c r="F181" s="294" t="s">
        <v>1019</v>
      </c>
      <c r="G181" s="275"/>
      <c r="H181" s="275" t="s">
        <v>1094</v>
      </c>
      <c r="I181" s="275" t="s">
        <v>1053</v>
      </c>
      <c r="J181" s="275"/>
      <c r="K181" s="316"/>
    </row>
    <row r="182" spans="2:11" ht="15" customHeight="1" x14ac:dyDescent="0.3">
      <c r="B182" s="295"/>
      <c r="C182" s="275" t="s">
        <v>1082</v>
      </c>
      <c r="D182" s="275"/>
      <c r="E182" s="275"/>
      <c r="F182" s="294" t="s">
        <v>1019</v>
      </c>
      <c r="G182" s="275"/>
      <c r="H182" s="275" t="s">
        <v>1095</v>
      </c>
      <c r="I182" s="275" t="s">
        <v>1053</v>
      </c>
      <c r="J182" s="275"/>
      <c r="K182" s="316"/>
    </row>
    <row r="183" spans="2:11" ht="15" customHeight="1" x14ac:dyDescent="0.3">
      <c r="B183" s="295"/>
      <c r="C183" s="275" t="s">
        <v>152</v>
      </c>
      <c r="D183" s="275"/>
      <c r="E183" s="275"/>
      <c r="F183" s="294" t="s">
        <v>1025</v>
      </c>
      <c r="G183" s="275"/>
      <c r="H183" s="275" t="s">
        <v>1096</v>
      </c>
      <c r="I183" s="275" t="s">
        <v>1021</v>
      </c>
      <c r="J183" s="275">
        <v>50</v>
      </c>
      <c r="K183" s="316"/>
    </row>
    <row r="184" spans="2:11" ht="15" customHeight="1" x14ac:dyDescent="0.3">
      <c r="B184" s="295"/>
      <c r="C184" s="275" t="s">
        <v>1097</v>
      </c>
      <c r="D184" s="275"/>
      <c r="E184" s="275"/>
      <c r="F184" s="294" t="s">
        <v>1025</v>
      </c>
      <c r="G184" s="275"/>
      <c r="H184" s="275" t="s">
        <v>1098</v>
      </c>
      <c r="I184" s="275" t="s">
        <v>1099</v>
      </c>
      <c r="J184" s="275"/>
      <c r="K184" s="316"/>
    </row>
    <row r="185" spans="2:11" ht="15" customHeight="1" x14ac:dyDescent="0.3">
      <c r="B185" s="295"/>
      <c r="C185" s="275" t="s">
        <v>1100</v>
      </c>
      <c r="D185" s="275"/>
      <c r="E185" s="275"/>
      <c r="F185" s="294" t="s">
        <v>1025</v>
      </c>
      <c r="G185" s="275"/>
      <c r="H185" s="275" t="s">
        <v>1101</v>
      </c>
      <c r="I185" s="275" t="s">
        <v>1099</v>
      </c>
      <c r="J185" s="275"/>
      <c r="K185" s="316"/>
    </row>
    <row r="186" spans="2:11" ht="15" customHeight="1" x14ac:dyDescent="0.3">
      <c r="B186" s="295"/>
      <c r="C186" s="275" t="s">
        <v>1102</v>
      </c>
      <c r="D186" s="275"/>
      <c r="E186" s="275"/>
      <c r="F186" s="294" t="s">
        <v>1025</v>
      </c>
      <c r="G186" s="275"/>
      <c r="H186" s="275" t="s">
        <v>1103</v>
      </c>
      <c r="I186" s="275" t="s">
        <v>1099</v>
      </c>
      <c r="J186" s="275"/>
      <c r="K186" s="316"/>
    </row>
    <row r="187" spans="2:11" ht="15" customHeight="1" x14ac:dyDescent="0.3">
      <c r="B187" s="295"/>
      <c r="C187" s="328" t="s">
        <v>1104</v>
      </c>
      <c r="D187" s="275"/>
      <c r="E187" s="275"/>
      <c r="F187" s="294" t="s">
        <v>1025</v>
      </c>
      <c r="G187" s="275"/>
      <c r="H187" s="275" t="s">
        <v>1105</v>
      </c>
      <c r="I187" s="275" t="s">
        <v>1106</v>
      </c>
      <c r="J187" s="329" t="s">
        <v>1107</v>
      </c>
      <c r="K187" s="316"/>
    </row>
    <row r="188" spans="2:11" ht="15" customHeight="1" x14ac:dyDescent="0.3">
      <c r="B188" s="295"/>
      <c r="C188" s="280" t="s">
        <v>48</v>
      </c>
      <c r="D188" s="275"/>
      <c r="E188" s="275"/>
      <c r="F188" s="294" t="s">
        <v>1019</v>
      </c>
      <c r="G188" s="275"/>
      <c r="H188" s="271" t="s">
        <v>1108</v>
      </c>
      <c r="I188" s="275" t="s">
        <v>1109</v>
      </c>
      <c r="J188" s="275"/>
      <c r="K188" s="316"/>
    </row>
    <row r="189" spans="2:11" ht="15" customHeight="1" x14ac:dyDescent="0.3">
      <c r="B189" s="295"/>
      <c r="C189" s="280" t="s">
        <v>1110</v>
      </c>
      <c r="D189" s="275"/>
      <c r="E189" s="275"/>
      <c r="F189" s="294" t="s">
        <v>1019</v>
      </c>
      <c r="G189" s="275"/>
      <c r="H189" s="275" t="s">
        <v>1111</v>
      </c>
      <c r="I189" s="275" t="s">
        <v>1053</v>
      </c>
      <c r="J189" s="275"/>
      <c r="K189" s="316"/>
    </row>
    <row r="190" spans="2:11" ht="15" customHeight="1" x14ac:dyDescent="0.3">
      <c r="B190" s="295"/>
      <c r="C190" s="280" t="s">
        <v>1112</v>
      </c>
      <c r="D190" s="275"/>
      <c r="E190" s="275"/>
      <c r="F190" s="294" t="s">
        <v>1019</v>
      </c>
      <c r="G190" s="275"/>
      <c r="H190" s="275" t="s">
        <v>1113</v>
      </c>
      <c r="I190" s="275" t="s">
        <v>1053</v>
      </c>
      <c r="J190" s="275"/>
      <c r="K190" s="316"/>
    </row>
    <row r="191" spans="2:11" ht="15" customHeight="1" x14ac:dyDescent="0.3">
      <c r="B191" s="295"/>
      <c r="C191" s="280" t="s">
        <v>1114</v>
      </c>
      <c r="D191" s="275"/>
      <c r="E191" s="275"/>
      <c r="F191" s="294" t="s">
        <v>1025</v>
      </c>
      <c r="G191" s="275"/>
      <c r="H191" s="275" t="s">
        <v>1115</v>
      </c>
      <c r="I191" s="275" t="s">
        <v>1053</v>
      </c>
      <c r="J191" s="275"/>
      <c r="K191" s="316"/>
    </row>
    <row r="192" spans="2:11" ht="15" customHeight="1" x14ac:dyDescent="0.3">
      <c r="B192" s="322"/>
      <c r="C192" s="330"/>
      <c r="D192" s="304"/>
      <c r="E192" s="304"/>
      <c r="F192" s="304"/>
      <c r="G192" s="304"/>
      <c r="H192" s="304"/>
      <c r="I192" s="304"/>
      <c r="J192" s="304"/>
      <c r="K192" s="323"/>
    </row>
    <row r="193" spans="2:11" ht="18.75" customHeight="1" x14ac:dyDescent="0.3">
      <c r="B193" s="271"/>
      <c r="C193" s="275"/>
      <c r="D193" s="275"/>
      <c r="E193" s="275"/>
      <c r="F193" s="294"/>
      <c r="G193" s="275"/>
      <c r="H193" s="275"/>
      <c r="I193" s="275"/>
      <c r="J193" s="275"/>
      <c r="K193" s="271"/>
    </row>
    <row r="194" spans="2:11" ht="18.75" customHeight="1" x14ac:dyDescent="0.3">
      <c r="B194" s="271"/>
      <c r="C194" s="275"/>
      <c r="D194" s="275"/>
      <c r="E194" s="275"/>
      <c r="F194" s="294"/>
      <c r="G194" s="275"/>
      <c r="H194" s="275"/>
      <c r="I194" s="275"/>
      <c r="J194" s="275"/>
      <c r="K194" s="271"/>
    </row>
    <row r="195" spans="2:11" ht="18.75" customHeight="1" x14ac:dyDescent="0.3">
      <c r="B195" s="281"/>
      <c r="C195" s="281"/>
      <c r="D195" s="281"/>
      <c r="E195" s="281"/>
      <c r="F195" s="281"/>
      <c r="G195" s="281"/>
      <c r="H195" s="281"/>
      <c r="I195" s="281"/>
      <c r="J195" s="281"/>
      <c r="K195" s="281"/>
    </row>
    <row r="196" spans="2:11" x14ac:dyDescent="0.3">
      <c r="B196" s="263"/>
      <c r="C196" s="264"/>
      <c r="D196" s="264"/>
      <c r="E196" s="264"/>
      <c r="F196" s="264"/>
      <c r="G196" s="264"/>
      <c r="H196" s="264"/>
      <c r="I196" s="264"/>
      <c r="J196" s="264"/>
      <c r="K196" s="265"/>
    </row>
    <row r="197" spans="2:11" ht="22.2" x14ac:dyDescent="0.3">
      <c r="B197" s="266"/>
      <c r="C197" s="386" t="s">
        <v>1116</v>
      </c>
      <c r="D197" s="386"/>
      <c r="E197" s="386"/>
      <c r="F197" s="386"/>
      <c r="G197" s="386"/>
      <c r="H197" s="386"/>
      <c r="I197" s="386"/>
      <c r="J197" s="386"/>
      <c r="K197" s="267"/>
    </row>
    <row r="198" spans="2:11" ht="25.5" customHeight="1" x14ac:dyDescent="0.3">
      <c r="B198" s="266"/>
      <c r="C198" s="331" t="s">
        <v>1117</v>
      </c>
      <c r="D198" s="331"/>
      <c r="E198" s="331"/>
      <c r="F198" s="331" t="s">
        <v>1118</v>
      </c>
      <c r="G198" s="332"/>
      <c r="H198" s="392" t="s">
        <v>1119</v>
      </c>
      <c r="I198" s="392"/>
      <c r="J198" s="392"/>
      <c r="K198" s="267"/>
    </row>
    <row r="199" spans="2:11" ht="5.25" customHeight="1" x14ac:dyDescent="0.3">
      <c r="B199" s="295"/>
      <c r="C199" s="292"/>
      <c r="D199" s="292"/>
      <c r="E199" s="292"/>
      <c r="F199" s="292"/>
      <c r="G199" s="275"/>
      <c r="H199" s="292"/>
      <c r="I199" s="292"/>
      <c r="J199" s="292"/>
      <c r="K199" s="316"/>
    </row>
    <row r="200" spans="2:11" ht="15" customHeight="1" x14ac:dyDescent="0.3">
      <c r="B200" s="295"/>
      <c r="C200" s="275" t="s">
        <v>1109</v>
      </c>
      <c r="D200" s="275"/>
      <c r="E200" s="275"/>
      <c r="F200" s="294" t="s">
        <v>49</v>
      </c>
      <c r="G200" s="275"/>
      <c r="H200" s="389" t="s">
        <v>1120</v>
      </c>
      <c r="I200" s="389"/>
      <c r="J200" s="389"/>
      <c r="K200" s="316"/>
    </row>
    <row r="201" spans="2:11" ht="15" customHeight="1" x14ac:dyDescent="0.3">
      <c r="B201" s="295"/>
      <c r="C201" s="301"/>
      <c r="D201" s="275"/>
      <c r="E201" s="275"/>
      <c r="F201" s="294" t="s">
        <v>50</v>
      </c>
      <c r="G201" s="275"/>
      <c r="H201" s="389" t="s">
        <v>1121</v>
      </c>
      <c r="I201" s="389"/>
      <c r="J201" s="389"/>
      <c r="K201" s="316"/>
    </row>
    <row r="202" spans="2:11" ht="15" customHeight="1" x14ac:dyDescent="0.3">
      <c r="B202" s="295"/>
      <c r="C202" s="301"/>
      <c r="D202" s="275"/>
      <c r="E202" s="275"/>
      <c r="F202" s="294" t="s">
        <v>53</v>
      </c>
      <c r="G202" s="275"/>
      <c r="H202" s="389" t="s">
        <v>1122</v>
      </c>
      <c r="I202" s="389"/>
      <c r="J202" s="389"/>
      <c r="K202" s="316"/>
    </row>
    <row r="203" spans="2:11" ht="15" customHeight="1" x14ac:dyDescent="0.3">
      <c r="B203" s="295"/>
      <c r="C203" s="275"/>
      <c r="D203" s="275"/>
      <c r="E203" s="275"/>
      <c r="F203" s="294" t="s">
        <v>51</v>
      </c>
      <c r="G203" s="275"/>
      <c r="H203" s="389" t="s">
        <v>1123</v>
      </c>
      <c r="I203" s="389"/>
      <c r="J203" s="389"/>
      <c r="K203" s="316"/>
    </row>
    <row r="204" spans="2:11" ht="15" customHeight="1" x14ac:dyDescent="0.3">
      <c r="B204" s="295"/>
      <c r="C204" s="275"/>
      <c r="D204" s="275"/>
      <c r="E204" s="275"/>
      <c r="F204" s="294" t="s">
        <v>52</v>
      </c>
      <c r="G204" s="275"/>
      <c r="H204" s="389" t="s">
        <v>1124</v>
      </c>
      <c r="I204" s="389"/>
      <c r="J204" s="389"/>
      <c r="K204" s="316"/>
    </row>
    <row r="205" spans="2:11" ht="15" customHeight="1" x14ac:dyDescent="0.3">
      <c r="B205" s="295"/>
      <c r="C205" s="275"/>
      <c r="D205" s="275"/>
      <c r="E205" s="275"/>
      <c r="F205" s="294"/>
      <c r="G205" s="275"/>
      <c r="H205" s="275"/>
      <c r="I205" s="275"/>
      <c r="J205" s="275"/>
      <c r="K205" s="316"/>
    </row>
    <row r="206" spans="2:11" ht="15" customHeight="1" x14ac:dyDescent="0.3">
      <c r="B206" s="295"/>
      <c r="C206" s="275" t="s">
        <v>1065</v>
      </c>
      <c r="D206" s="275"/>
      <c r="E206" s="275"/>
      <c r="F206" s="294" t="s">
        <v>85</v>
      </c>
      <c r="G206" s="275"/>
      <c r="H206" s="389" t="s">
        <v>1125</v>
      </c>
      <c r="I206" s="389"/>
      <c r="J206" s="389"/>
      <c r="K206" s="316"/>
    </row>
    <row r="207" spans="2:11" ht="15" customHeight="1" x14ac:dyDescent="0.3">
      <c r="B207" s="295"/>
      <c r="C207" s="301"/>
      <c r="D207" s="275"/>
      <c r="E207" s="275"/>
      <c r="F207" s="294" t="s">
        <v>962</v>
      </c>
      <c r="G207" s="275"/>
      <c r="H207" s="389" t="s">
        <v>963</v>
      </c>
      <c r="I207" s="389"/>
      <c r="J207" s="389"/>
      <c r="K207" s="316"/>
    </row>
    <row r="208" spans="2:11" ht="15" customHeight="1" x14ac:dyDescent="0.3">
      <c r="B208" s="295"/>
      <c r="C208" s="275"/>
      <c r="D208" s="275"/>
      <c r="E208" s="275"/>
      <c r="F208" s="294" t="s">
        <v>960</v>
      </c>
      <c r="G208" s="275"/>
      <c r="H208" s="389" t="s">
        <v>1126</v>
      </c>
      <c r="I208" s="389"/>
      <c r="J208" s="389"/>
      <c r="K208" s="316"/>
    </row>
    <row r="209" spans="2:11" ht="15" customHeight="1" x14ac:dyDescent="0.3">
      <c r="B209" s="333"/>
      <c r="C209" s="301"/>
      <c r="D209" s="301"/>
      <c r="E209" s="301"/>
      <c r="F209" s="294" t="s">
        <v>964</v>
      </c>
      <c r="G209" s="280"/>
      <c r="H209" s="393" t="s">
        <v>965</v>
      </c>
      <c r="I209" s="393"/>
      <c r="J209" s="393"/>
      <c r="K209" s="334"/>
    </row>
    <row r="210" spans="2:11" ht="15" customHeight="1" x14ac:dyDescent="0.3">
      <c r="B210" s="333"/>
      <c r="C210" s="301"/>
      <c r="D210" s="301"/>
      <c r="E210" s="301"/>
      <c r="F210" s="294" t="s">
        <v>966</v>
      </c>
      <c r="G210" s="280"/>
      <c r="H210" s="393" t="s">
        <v>1127</v>
      </c>
      <c r="I210" s="393"/>
      <c r="J210" s="393"/>
      <c r="K210" s="334"/>
    </row>
    <row r="211" spans="2:11" ht="15" customHeight="1" x14ac:dyDescent="0.3">
      <c r="B211" s="333"/>
      <c r="C211" s="301"/>
      <c r="D211" s="301"/>
      <c r="E211" s="301"/>
      <c r="F211" s="335"/>
      <c r="G211" s="280"/>
      <c r="H211" s="336"/>
      <c r="I211" s="336"/>
      <c r="J211" s="336"/>
      <c r="K211" s="334"/>
    </row>
    <row r="212" spans="2:11" ht="15" customHeight="1" x14ac:dyDescent="0.3">
      <c r="B212" s="333"/>
      <c r="C212" s="275" t="s">
        <v>1089</v>
      </c>
      <c r="D212" s="301"/>
      <c r="E212" s="301"/>
      <c r="F212" s="294">
        <v>1</v>
      </c>
      <c r="G212" s="280"/>
      <c r="H212" s="393" t="s">
        <v>1128</v>
      </c>
      <c r="I212" s="393"/>
      <c r="J212" s="393"/>
      <c r="K212" s="334"/>
    </row>
    <row r="213" spans="2:11" ht="15" customHeight="1" x14ac:dyDescent="0.3">
      <c r="B213" s="333"/>
      <c r="C213" s="301"/>
      <c r="D213" s="301"/>
      <c r="E213" s="301"/>
      <c r="F213" s="294">
        <v>2</v>
      </c>
      <c r="G213" s="280"/>
      <c r="H213" s="393" t="s">
        <v>1129</v>
      </c>
      <c r="I213" s="393"/>
      <c r="J213" s="393"/>
      <c r="K213" s="334"/>
    </row>
    <row r="214" spans="2:11" ht="15" customHeight="1" x14ac:dyDescent="0.3">
      <c r="B214" s="333"/>
      <c r="C214" s="301"/>
      <c r="D214" s="301"/>
      <c r="E214" s="301"/>
      <c r="F214" s="294">
        <v>3</v>
      </c>
      <c r="G214" s="280"/>
      <c r="H214" s="393" t="s">
        <v>1130</v>
      </c>
      <c r="I214" s="393"/>
      <c r="J214" s="393"/>
      <c r="K214" s="334"/>
    </row>
    <row r="215" spans="2:11" ht="15" customHeight="1" x14ac:dyDescent="0.3">
      <c r="B215" s="333"/>
      <c r="C215" s="301"/>
      <c r="D215" s="301"/>
      <c r="E215" s="301"/>
      <c r="F215" s="294">
        <v>4</v>
      </c>
      <c r="G215" s="280"/>
      <c r="H215" s="393" t="s">
        <v>1131</v>
      </c>
      <c r="I215" s="393"/>
      <c r="J215" s="393"/>
      <c r="K215" s="334"/>
    </row>
    <row r="216" spans="2:11" ht="12.75" customHeight="1" x14ac:dyDescent="0.3">
      <c r="B216" s="337"/>
      <c r="C216" s="338"/>
      <c r="D216" s="338"/>
      <c r="E216" s="338"/>
      <c r="F216" s="338"/>
      <c r="G216" s="338"/>
      <c r="H216" s="338"/>
      <c r="I216" s="338"/>
      <c r="J216" s="338"/>
      <c r="K216" s="339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7</vt:i4>
      </vt:variant>
    </vt:vector>
  </HeadingPairs>
  <TitlesOfParts>
    <vt:vector size="11" baseType="lpstr">
      <vt:lpstr>Rekapitulace stavby</vt:lpstr>
      <vt:lpstr>01 - Stavební část</vt:lpstr>
      <vt:lpstr>02 - Veřejné osvětlení</vt:lpstr>
      <vt:lpstr>Pokyny pro vyplnění</vt:lpstr>
      <vt:lpstr>'01 - Stavební část'!Názvy_tisku</vt:lpstr>
      <vt:lpstr>'02 - Veřejné osvětlení'!Názvy_tisku</vt:lpstr>
      <vt:lpstr>'Rekapitulace stavby'!Názvy_tisku</vt:lpstr>
      <vt:lpstr>'01 - Stavební část'!Oblast_tisku</vt:lpstr>
      <vt:lpstr>'02 - Veřejné osvětlení'!Oblast_tisku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hp-martina\martina</dc:creator>
  <cp:lastModifiedBy>mistostarosta</cp:lastModifiedBy>
  <dcterms:created xsi:type="dcterms:W3CDTF">2017-01-25T14:16:28Z</dcterms:created>
  <dcterms:modified xsi:type="dcterms:W3CDTF">2017-01-26T13:06:07Z</dcterms:modified>
</cp:coreProperties>
</file>