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rVIGAN - Most ev.č. M10 p..." sheetId="2" r:id="rId2"/>
    <sheet name="Pokyny pro vyplnění" sheetId="3" r:id="rId3"/>
  </sheets>
  <definedNames>
    <definedName name="_xlnm._FilterDatabase" localSheetId="1" hidden="1">'rVIGAN - Most ev.č. M10 p...'!$C$84:$K$84</definedName>
    <definedName name="_xlnm.Print_Titles" localSheetId="0">'Rekapitulace stavby'!$49:$49</definedName>
    <definedName name="_xlnm.Print_Titles" localSheetId="1">'rVIGAN - Most ev.č. M10 p...'!$84:$84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'rVIGAN - Most ev.č. M10 p...'!$C$4:$J$34,'rVIGAN - Most ev.č. M10 p...'!$C$40:$J$68,'rVIGAN - Most ev.č. M10 p...'!$C$74:$K$511</definedName>
  </definedNames>
  <calcPr fullCalcOnLoad="1"/>
</workbook>
</file>

<file path=xl/sharedStrings.xml><?xml version="1.0" encoding="utf-8"?>
<sst xmlns="http://schemas.openxmlformats.org/spreadsheetml/2006/main" count="4278" uniqueCount="1028">
  <si>
    <t>Export VZ</t>
  </si>
  <si>
    <t>List obsahuje:</t>
  </si>
  <si>
    <t>3.0</t>
  </si>
  <si>
    <t>ODOM</t>
  </si>
  <si>
    <t>False</t>
  </si>
  <si>
    <t>{FBA78585-AF3B-43BA-AAAD-1D84E7FB8716}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</si>
  <si>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</si>
  <si>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</si>
  <si>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</si>
  <si>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</si>
  <si>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</si>
  <si>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</si>
  <si>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</si>
  <si>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</si>
  <si>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</si>
  <si>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rVIGAN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</si>
  <si>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</si>
  <si>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</si>
  <si>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Most ev.č. M10 přes Hážovický potok v obci Vigantice</t>
  </si>
  <si>
    <t>0,1</t>
  </si>
  <si>
    <t>KSO:</t>
  </si>
  <si>
    <t>821 11</t>
  </si>
  <si>
    <t>CC-CZ:</t>
  </si>
  <si>
    <t>1</t>
  </si>
  <si>
    <t>Místo:</t>
  </si>
  <si>
    <t>Vigantice</t>
  </si>
  <si>
    <t>Datum:</t>
  </si>
  <si>
    <t>13.04.2015</t>
  </si>
  <si>
    <t>10</t>
  </si>
  <si>
    <t>100</t>
  </si>
  <si>
    <t>Zadavatel:</t>
  </si>
  <si>
    <t>IČ:</t>
  </si>
  <si>
    <t>00304441</t>
  </si>
  <si>
    <t>Obec Vigantice</t>
  </si>
  <si>
    <t>DIČ:</t>
  </si>
  <si>
    <t>CZ00304441</t>
  </si>
  <si>
    <t>Uchazeč:</t>
  </si>
  <si>
    <t>Vyplň údaj</t>
  </si>
  <si>
    <t>Projektant:</t>
  </si>
  <si>
    <t>29362393</t>
  </si>
  <si>
    <t>Rušar mosty, s.r.o., Brno</t>
  </si>
  <si>
    <t>CZ29362393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</si>
  <si>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</si>
  <si>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</si>
  <si>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</si>
  <si>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</si>
  <si>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</si>
  <si>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</si>
  <si>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</si>
  <si>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</si>
  <si>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</si>
  <si>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</si>
  <si>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</si>
  <si>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</si>
  <si>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</si>
  <si>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</si>
  <si>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</si>
  <si>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</si>
  <si>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</si>
  <si>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</si>
  <si>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</si>
  <si>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</si>
  <si>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</si>
  <si>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</si>
  <si>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</si>
  <si>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</si>
  <si>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</si>
  <si>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</si>
  <si>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</si>
  <si>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</si>
  <si>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</si>
  <si>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</si>
  <si>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</si>
  <si>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</si>
  <si>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</si>
  <si>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</si>
  <si>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</si>
  <si>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</si>
  <si>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</si>
  <si>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</si>
  <si>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</si>
  <si>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</si>
  <si>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</si>
  <si>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</si>
  <si>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</si>
  <si>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</si>
  <si>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</si>
  <si>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</si>
  <si>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</si>
  <si>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</si>
  <si>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</si>
  <si>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</si>
  <si>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</si>
  <si>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</si>
  <si>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</si>
  <si>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</si>
  <si>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</si>
  <si>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</si>
  <si>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</si>
  <si>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</si>
  <si>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</si>
  <si>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</si>
  <si>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764 - Konstrukce klempířské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</si>
  <si>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</si>
  <si>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</si>
  <si>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</si>
  <si>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</si>
  <si>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</si>
  <si>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</si>
  <si>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</si>
  <si>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</si>
  <si>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</si>
  <si>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</si>
  <si>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</si>
  <si>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</si>
  <si>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</si>
  <si>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</si>
  <si>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</si>
  <si>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</si>
  <si>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</si>
  <si>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</si>
  <si>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</si>
  <si>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</si>
  <si>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</si>
  <si>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</si>
  <si>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</si>
  <si>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113107184</t>
  </si>
  <si>
    <t>Odstranění podkladu pl přes 50 do 200 m2 živičných tl 200 mm</t>
  </si>
  <si>
    <t>m2</t>
  </si>
  <si>
    <t>CS ÚRS 2014 02</t>
  </si>
  <si>
    <t>4</t>
  </si>
  <si>
    <t>153701275</t>
  </si>
  <si>
    <t>PP</t>
  </si>
  <si>
    <t>Odstranění podkladů nebo krytů s přemístěním hmot na skládku na vzdálenost do 20 m nebo s naložením na dopravní prostředek v ploše jednotlivě přes 50 m2 do 200 m2 živičných, o tl. vrstvy přes 150 do 200 mm</t>
  </si>
  <si>
    <t>VV</t>
  </si>
  <si>
    <t>"na mostě" 6,0*4,0</t>
  </si>
  <si>
    <t>"na předmostích" 11,0*4,5</t>
  </si>
  <si>
    <t>Součet</t>
  </si>
  <si>
    <t>122201101</t>
  </si>
  <si>
    <t>Odkopávky a prokopávky nezapažené v hornině tř. 3 objem do 100 m3</t>
  </si>
  <si>
    <t>m3</t>
  </si>
  <si>
    <t>-31045157</t>
  </si>
  <si>
    <t>Odkopávky a prokopávky nezapažené s přehozením výkopku na vzdálenost do 3 m nebo s naložením na dopravní prostředek v hornině tř. 3 do 100 m3</t>
  </si>
  <si>
    <t>"pro přídlažbu za římsami" 1,2*(3,8+1,8+0,5+1,5)*0,35</t>
  </si>
  <si>
    <t>"pro odvodňovací skluz" 2*3,0*0,35</t>
  </si>
  <si>
    <t>3</t>
  </si>
  <si>
    <t>132201201</t>
  </si>
  <si>
    <t>Hloubení rýh š do 2000 mm v hornině tř. 3 objemu do 100 m3</t>
  </si>
  <si>
    <t>-1839556108</t>
  </si>
  <si>
    <t>Hloubení zapažených i nezapažených rýh šířky přes 600 do 2 000 mm s urovnáním dna do předepsaného profilu a spádu v hornině tř. 3 do 100 m3</t>
  </si>
  <si>
    <t>"výkop pro úpravu spodní stavby"</t>
  </si>
  <si>
    <t>"opěry" 3,5*0,5*0,75</t>
  </si>
  <si>
    <t>"u křídel" 3,9*3+3,3+0,5*0,75</t>
  </si>
  <si>
    <t>162701105</t>
  </si>
  <si>
    <t>Vodorovné přemístění do 10000 m výkopku/sypaniny z horniny tř. 1 až 4</t>
  </si>
  <si>
    <t>-756806838</t>
  </si>
  <si>
    <t>Vodorovné přemístění výkopku nebo sypaniny po suchu na obvyklém dopravním prostředku, bez naložení výkopku, avšak se složením bez rozhrnutí z horniny tř. 1 až 4 na vzdálenost přes 9 000 do 10 000 m</t>
  </si>
  <si>
    <t>"výkop za opěrami a křídly na skládku do 15km" 16,688</t>
  </si>
  <si>
    <t>"výkop pro přídlažbu za římsami na skládku do 15km" 3,192</t>
  </si>
  <si>
    <t>"výkop pro odvodňovací skluz na skládku do 15km" 2*3,0*0,35</t>
  </si>
  <si>
    <t>5</t>
  </si>
  <si>
    <t>162701109</t>
  </si>
  <si>
    <t>Příplatek k vodorovnému přemístění výkopku/sypaniny z horniny tř. 1 až 4 ZKD 1000 m přes 10000 m</t>
  </si>
  <si>
    <t>509022998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</si>
  <si>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</si>
  <si>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"výkop za opěrami a křídly na skládku do 15km" 16,688*5</t>
  </si>
  <si>
    <t>"výkop pro přídlažbu za římsami na skládku do 15km" 3,192*5</t>
  </si>
  <si>
    <t>"výkop pro odvodňovací skluz na skládku do 15km" 2,1*5</t>
  </si>
  <si>
    <t>6</t>
  </si>
  <si>
    <t>171201101</t>
  </si>
  <si>
    <t>Uložení sypaniny do násypů nezhutněných</t>
  </si>
  <si>
    <t>-1499770097</t>
  </si>
  <si>
    <t>Uložení sypaniny do násypů s rozprostřením sypaniny ve vrstvách a s hrubým urovnáním nezhutněných z jakýchkoliv hornin</t>
  </si>
  <si>
    <t>"dosypání po provedení přídlažeb a skluzů" 10,0</t>
  </si>
  <si>
    <t>7</t>
  </si>
  <si>
    <t>M</t>
  </si>
  <si>
    <t>583312010</t>
  </si>
  <si>
    <t>štěrkopísek netříděný stabilizační zemina</t>
  </si>
  <si>
    <t>t</t>
  </si>
  <si>
    <t>8</t>
  </si>
  <si>
    <t>-1752336943</t>
  </si>
  <si>
    <t>kamenivo přírodní těžené pro stavební účely  PTK  (drobné, hrubé, štěrkopísky) kamenivo mimo normu štěrkopísek netříděný (stabilizační zemina)</t>
  </si>
  <si>
    <t>10,0*1,8</t>
  </si>
  <si>
    <t>171201211</t>
  </si>
  <si>
    <t>Poplatek za uložení odpadu ze sypaniny na skládce (skládkovné)</t>
  </si>
  <si>
    <t>-1321506999</t>
  </si>
  <si>
    <t>Uložení sypaniny poplatek za uložení sypaniny na skládce (skládkovné)</t>
  </si>
  <si>
    <t>"výkop za opěrami a křídly" 16,688*1,9</t>
  </si>
  <si>
    <t>"výkop pro přídlažbu za římsami" 3,192*1,9</t>
  </si>
  <si>
    <t>"výkop pro odvodňovací skluz" 2,1*1,9</t>
  </si>
  <si>
    <t>Zakládání</t>
  </si>
  <si>
    <t>9</t>
  </si>
  <si>
    <t>221211114</t>
  </si>
  <si>
    <t>Vrty přenosnými kladivy D do 56 mm úklon do 90° hl do 10 m hor. IV</t>
  </si>
  <si>
    <t>m</t>
  </si>
  <si>
    <t>-1479168122</t>
  </si>
  <si>
    <t>Vrty přenosnými vrtacími kladivy v hloubce 0 až 10 m průměru přes 13 do 56 mm, do úklonu 90 st. (úpadně až horizontálně ), v hornině tř. IV</t>
  </si>
  <si>
    <t>"injektáž opěr ka křídel hl.0,6m v rastru 0,5/0,5"  54,25/(0,5*0,5)*0,6</t>
  </si>
  <si>
    <t>281811311</t>
  </si>
  <si>
    <t>Ocelové injekční trubky nízkotlaké l do 1m vnitřní D do 8 mm s ponecháním ve vrtu</t>
  </si>
  <si>
    <t>kus</t>
  </si>
  <si>
    <t>1929250550</t>
  </si>
  <si>
    <t>Ocelové injekční trubky pro injektování osazené do předem připraveného injekčního vrtu, s ponecháním trubek ve vrtu, z trubek délky jednotlivě do 1 m, vnitřního průměru trubek do 8 mm</t>
  </si>
  <si>
    <t>"injektáž opěr ka křídel"  54,25/(0,5*0,5)</t>
  </si>
  <si>
    <t>11</t>
  </si>
  <si>
    <t>282601112</t>
  </si>
  <si>
    <t>Injektování vrtů vysokotlaké vzestupné s jednoduchým obturátorem tlakem do 2 MPa</t>
  </si>
  <si>
    <t>hod</t>
  </si>
  <si>
    <t>1419817357</t>
  </si>
  <si>
    <t>Injektování s jednoduchým obturátorem nebo bez obturátoru vzestupné, tlakem přes 0,60 do 2,0 Mpa</t>
  </si>
  <si>
    <t>"injektáž opěr ka křídel-uvažována 15% mezerovitost zdiva při tl.1,0m"  54,25*1,0*0,15*4,0"hod/m3"</t>
  </si>
  <si>
    <t>12</t>
  </si>
  <si>
    <t>585211130</t>
  </si>
  <si>
    <t>cement portlandský CEM I 52.5 R bal. 25 kg</t>
  </si>
  <si>
    <t>-658241352</t>
  </si>
  <si>
    <t>cementy portlandské (ČSN P EN 197-1) CEM I 52.5 R   SUPER   bal. 25 kg</t>
  </si>
  <si>
    <t>P</t>
  </si>
  <si>
    <t>Poznámka k položce:
Od 04/2011 spol. LAFARGE Cement, a.s. na trh dodává cementy v nových obalech. Design obalů vychází ze zásad jednotné prezentace balených výrobků skupiny Lafarge a ze snahy zajistit jednotný výraz všech používaných obalů. Každý výrobek má nově přiřazeno i obchodní jméno – STANDARD = CEM II/B-M (V-LL) 32,5R, SPECIAL = CEM II/A-S 42,5R, SUPER = CEM I 52,5R. Pro snadnější orientaci zákazníků byly zachovány původní barvy – STANDARD – růžová, SPECIAL – modrá, SUPER - zelená. Velikost balení a hmotnost balení se nemění.</t>
  </si>
  <si>
    <t>"injektáž opěr ka křídel-uvažována 15% mezerovitost zdiva při tl.1,0m"  54,25*1,0*0,15*1,2"t/m3"*0,75"cement/voda=1/3"</t>
  </si>
  <si>
    <t>13</t>
  </si>
  <si>
    <t>082113210</t>
  </si>
  <si>
    <t>voda pitná pro ostatní odběratele</t>
  </si>
  <si>
    <t>-2092727505</t>
  </si>
  <si>
    <t>voda pitná voda pro ostatní odběratele</t>
  </si>
  <si>
    <t>"injektáž opěr ka křídel-uvažována 15% mezerovitost zdiva při tl.1,0m"  54,25*1,0*0,15*0,25"cement/voda=1/3"</t>
  </si>
  <si>
    <t>Svislé a kompletní konstrukce</t>
  </si>
  <si>
    <t>14</t>
  </si>
  <si>
    <t>317171126</t>
  </si>
  <si>
    <t>Kotvení monolitického betonu římsy do mostovky kotvou do vývrtu</t>
  </si>
  <si>
    <t>905421876</t>
  </si>
  <si>
    <t>548792020</t>
  </si>
  <si>
    <t>kotva římsy do vývrtu</t>
  </si>
  <si>
    <t>2004158540</t>
  </si>
  <si>
    <t>kotevní technika kotvy římsy pro mostní konstrukce kotvy  římsy do vývrtu</t>
  </si>
  <si>
    <t>16</t>
  </si>
  <si>
    <t>317321118</t>
  </si>
  <si>
    <t>Mostní římsy ze ŽB C 30/37</t>
  </si>
  <si>
    <t>517983933</t>
  </si>
  <si>
    <t>Římsy ze železového betonu C 30/37</t>
  </si>
  <si>
    <t>0,26*(6,6+6,2)</t>
  </si>
  <si>
    <t>17</t>
  </si>
  <si>
    <t>317353121</t>
  </si>
  <si>
    <t>Bednění mostních říms všech tvarů - zřízení</t>
  </si>
  <si>
    <t>-2024624447</t>
  </si>
  <si>
    <t>Bednění mostní římsy zřízení všech tvarů</t>
  </si>
  <si>
    <t>(0,15+0,285+0,24)*(2,858+2,989+7,174+7,482+2,068+2,241+2,207+2,097+8,269+8,08+1,772+1,698)/2</t>
  </si>
  <si>
    <t>18</t>
  </si>
  <si>
    <t>317353221</t>
  </si>
  <si>
    <t>Bednění mostních říms všech tvarů - odstranění</t>
  </si>
  <si>
    <t>-1353633899</t>
  </si>
  <si>
    <t>Bednění mostní římsy odstranění všech tvarů</t>
  </si>
  <si>
    <t>19</t>
  </si>
  <si>
    <t>317361116</t>
  </si>
  <si>
    <t>Výztuž mostních říms z betonářské oceli B500B</t>
  </si>
  <si>
    <t>-176079549</t>
  </si>
  <si>
    <t>Výztuž mostních železobetonových říms z betonářské oceli B500B</t>
  </si>
  <si>
    <t>"dle příl. C5" 0,56432</t>
  </si>
  <si>
    <t>20</t>
  </si>
  <si>
    <t>334323218</t>
  </si>
  <si>
    <t>Mostní křídla a závěrné zídky ze ŽB C 30/37</t>
  </si>
  <si>
    <t>-1180009917</t>
  </si>
  <si>
    <t>Mostní křídla a závěrné zídky z betonu železového C 30/37</t>
  </si>
  <si>
    <t>"nadbetonování křídel" 2,0*0,5*0,25*4</t>
  </si>
  <si>
    <t>334352111</t>
  </si>
  <si>
    <t>Bednění mostních křídel a závěrných zídek ze systémového bednění s výplní z překližek - zřízení</t>
  </si>
  <si>
    <t>1388008297</t>
  </si>
  <si>
    <t>Bednění mostních křídel a závěrných zídek ze systémového bednění zřízení z překližek</t>
  </si>
  <si>
    <t>"nadbetonování křídel" (2,0*0,5+0,5*0,5)*2*4</t>
  </si>
  <si>
    <t>22</t>
  </si>
  <si>
    <t>334352211</t>
  </si>
  <si>
    <t>Bednění mostních křídel a závěrných zídek ze systémového bednění s výplní z překližek - odstranění</t>
  </si>
  <si>
    <t>956123488</t>
  </si>
  <si>
    <t>Bednění mostních křídel a závěrných zídek ze systémového bednění odstranění z překližek</t>
  </si>
  <si>
    <t>23</t>
  </si>
  <si>
    <t>334361226</t>
  </si>
  <si>
    <t>Výztuž křídel, závěrných zdí z betonářské oceli B500B</t>
  </si>
  <si>
    <t>1372244837</t>
  </si>
  <si>
    <t>Výztuž betonářská mostních konstrukcí opěr, úložných prahů, křídel, závěrných zídek, bloků ložisek, pilířů a sloupů z oceli 10 505 (R) nebo BSt 500 křídel, závěrných zdí</t>
  </si>
  <si>
    <t>"kotvení nadbetonování křídel" 0,025</t>
  </si>
  <si>
    <t>"nadbetonování křídel" 0,08</t>
  </si>
  <si>
    <t>Vodorovné konstrukce</t>
  </si>
  <si>
    <t>24</t>
  </si>
  <si>
    <t>421321128</t>
  </si>
  <si>
    <t>Mostní nosné konstrukce deskové ze ŽB C 30/37</t>
  </si>
  <si>
    <t>30973786</t>
  </si>
  <si>
    <t>Mostní železobetonové nosné konstrukce deskové nebo klenbové, trámové, ostatní deskové, z betonu C 30/37</t>
  </si>
  <si>
    <t>(5,1+4,3)*(0,28+0,38)/2+27,0*(0,06+0,16)/2</t>
  </si>
  <si>
    <t>25</t>
  </si>
  <si>
    <t>421351111</t>
  </si>
  <si>
    <t>Bednění přesahu spřažené mostovky š do 600 mm - zřízení</t>
  </si>
  <si>
    <t>-426842610</t>
  </si>
  <si>
    <t>Bednění deskových konstrukcí mostů z betonu železového nebo předpjatého zřízení přesahu spřažené mostovky šíře do 600 mm</t>
  </si>
  <si>
    <t>5,1+4,3</t>
  </si>
  <si>
    <t>26</t>
  </si>
  <si>
    <t>421351211</t>
  </si>
  <si>
    <t>Bednění přesahu spřažené mostovky š do 600 mm - odstranění</t>
  </si>
  <si>
    <t>685005945</t>
  </si>
  <si>
    <t>Bednění deskových konstrukcí mostů z betonu železového nebo předpjatého odstranění přesahu spřažené mostovky šíře do 600 mm</t>
  </si>
  <si>
    <t>27</t>
  </si>
  <si>
    <t>421361236</t>
  </si>
  <si>
    <t>Výztuž ŽB spřahující desky z betonářské oceli B500B</t>
  </si>
  <si>
    <t>137461304</t>
  </si>
  <si>
    <t>Výztuž deskových konstrukcí z betonářské oceli B500B spřahující desky</t>
  </si>
  <si>
    <t>"dle výkresu C5" 0,24</t>
  </si>
  <si>
    <t>28</t>
  </si>
  <si>
    <t>421361412</t>
  </si>
  <si>
    <t>Výztuž mostních desek ze svařovaných sítí nad 4 kg/m2 ocel B500B</t>
  </si>
  <si>
    <t>-162713657</t>
  </si>
  <si>
    <t>Výztuž deskových konstrukcí ze svařovaných sítí přes 4 kg/m2</t>
  </si>
  <si>
    <t>"dle výkresu C5" 0,26</t>
  </si>
  <si>
    <t>29</t>
  </si>
  <si>
    <t>429172112</t>
  </si>
  <si>
    <t>Výroba ocelových prvků pro opravu mostů šroubovaných nebo svařovaných přes 100 kg</t>
  </si>
  <si>
    <t>kg</t>
  </si>
  <si>
    <t>1781340894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</si>
  <si>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šroubovaných nebo svařovaných, hmotnosti přes 100 kg</t>
  </si>
  <si>
    <t>"rámy z U260" (10,0+8,4)*38,0</t>
  </si>
  <si>
    <t>"spřahovací trny" (36+30)*2,5</t>
  </si>
  <si>
    <t>30</t>
  </si>
  <si>
    <t>429172212</t>
  </si>
  <si>
    <t>Montáž ocelových prvků pro opravu mostů šroubovaných nebo svařovaných přes 100 kg</t>
  </si>
  <si>
    <t>1364064747</t>
  </si>
  <si>
    <t>Oprava ocelových prvků mostních konstrukcí ztužidel, sedel pro centrické uložení mostnic, stoliček, diagonál, svislic, styčníkových plechů, chodníkových konzol, podlahových nosníků, kabelových žlabů a ostatních drobných prvků montáž šroubovaných nebo svařovaných, hmotnosti přes 100 kg</t>
  </si>
  <si>
    <t>31</t>
  </si>
  <si>
    <t>130108320</t>
  </si>
  <si>
    <t>ocel profilová UPN, v jakosti S235JR, h=260 mm</t>
  </si>
  <si>
    <t>-712922498</t>
  </si>
  <si>
    <t>ocel profilová v jakosti S235JR ocel profilová U UPN h=260 mm</t>
  </si>
  <si>
    <t>Poznámka k položce:
Hmotnost: 37,90 kg/m</t>
  </si>
  <si>
    <t>"rámy" (10,0+8,4)*38,0/1000</t>
  </si>
  <si>
    <t>32</t>
  </si>
  <si>
    <t>130100160</t>
  </si>
  <si>
    <t>tyč ocelová kruhová, v jakosti S235JR D 20 mm</t>
  </si>
  <si>
    <t>141310548</t>
  </si>
  <si>
    <t>ocel profilová v jakosti S235JR ocel kruhová konstrukční ocel válcovaná za tepla D 20 mm</t>
  </si>
  <si>
    <t>Poznámka k položce:
Hmotnost: 2,45 kg/m</t>
  </si>
  <si>
    <t>"spřahovací trny jakosti S235JR" (36+30)*2,5/1000</t>
  </si>
  <si>
    <t>33</t>
  </si>
  <si>
    <t>458501111</t>
  </si>
  <si>
    <t>Výplňové klíny za opěrou z kameniva těženého hutněného po vrstvách</t>
  </si>
  <si>
    <t>-1108578816</t>
  </si>
  <si>
    <t>Výplňové klíny za opěrou z kameniva hutněného po vrstvách těženého</t>
  </si>
  <si>
    <t>34</t>
  </si>
  <si>
    <t>462511270</t>
  </si>
  <si>
    <t>Zához z lomového kamene bez proštěrkování z terénu hmotnost do 200 kg</t>
  </si>
  <si>
    <t>-1301916049</t>
  </si>
  <si>
    <t>Zához z lomového kamene neupraveného záhozového bez proštěrkování z terénu, hmotnosti jednotlivých kamenů do 200 kg</t>
  </si>
  <si>
    <t>"v korytě u opěr a pod skluzy" 8,0</t>
  </si>
  <si>
    <t>35</t>
  </si>
  <si>
    <t>465513256</t>
  </si>
  <si>
    <t>Dlažba svahu u opěr z upraveného lomového žulového kamene LK 25 do lože C 25/30 plochy do 10 m2</t>
  </si>
  <si>
    <t>-1426843254</t>
  </si>
  <si>
    <t>Dlažba svahu u mostních opěr z upraveného lomového žulového kamene s vyspárováním maltou MC 25, šíře spáry 15 mm do betonového lože C 25/30 LK 25, plochy do 10 m2</t>
  </si>
  <si>
    <t>"přídlažba za římsami" 3,8+1,8+0,5+1,5</t>
  </si>
  <si>
    <t>Komunikace</t>
  </si>
  <si>
    <t>36</t>
  </si>
  <si>
    <t>565166122</t>
  </si>
  <si>
    <t>Asfaltový beton vrstva podkladní ACP 22 (obalované kamenivo OKH) tl 90 mm š přes 3 m</t>
  </si>
  <si>
    <t>1003497261</t>
  </si>
  <si>
    <t>Asfaltový beton vrstva podkladní ACP 22 (obalované kamenivo hrubozrnné - OKH) s rozprostřením a zhutněním v pruhu šířky přes 3 m, po zhutnění tl. 90 mm</t>
  </si>
  <si>
    <t>"podkladní vrstva na předmostí" 11,0*4,5</t>
  </si>
  <si>
    <t>37</t>
  </si>
  <si>
    <t>573231111</t>
  </si>
  <si>
    <t>Postřik živičný spojovací ze silniční emulze v množství do 0,7 kg/m2</t>
  </si>
  <si>
    <t>421494975</t>
  </si>
  <si>
    <t>Postřik živičný spojovací bez posypu kamenivem ze silniční emulze, v množství od 0,50 do 0,80 kg/m2</t>
  </si>
  <si>
    <t>"na podkladní vrstvě na předmostí" 11,0*4,5</t>
  </si>
  <si>
    <t>"na ložné vrstvě na předmostí" 11,0*4,5*2</t>
  </si>
  <si>
    <t>"na ložné vrstvě na mostě" 6,0*4,0*2</t>
  </si>
  <si>
    <t>38</t>
  </si>
  <si>
    <t>577144121</t>
  </si>
  <si>
    <t>Asfaltový beton vrstva obrusná ACO 11 (ABS) tř. I tl 50 mm š přes 3 m z nemodifikovaného asfaltu</t>
  </si>
  <si>
    <t>-1831724857</t>
  </si>
  <si>
    <t>Asfaltový beton vrstva obrusná ACO 11 (ABS) s rozprostřením a se zhutněním z nemodifikovaného asfaltu v pruhu šířky přes 3 m tř. I, po zhutnění tl. 50 mm</t>
  </si>
  <si>
    <t>"na předmostí" 11,0*4,5</t>
  </si>
  <si>
    <t>39</t>
  </si>
  <si>
    <t>577155122</t>
  </si>
  <si>
    <t>Asfaltový beton vrstva ložní ACL 16 (ABH) tl 60 mm š přes 3 m z nemodifikovaného asfaltu</t>
  </si>
  <si>
    <t>-670744223</t>
  </si>
  <si>
    <t>Asfaltový beton vrstva ložní ACL 16 (ABH) s rozprostřením a zhutněním z nemodifikovaného asfaltu v pruhu šířky přes 3 m, po zhutnění tl. 60 mm</t>
  </si>
  <si>
    <t>"ložná vrstva na předmostí" 11,0*4,5</t>
  </si>
  <si>
    <t>"ložná vrstva na mostě" 6,0*4,0</t>
  </si>
  <si>
    <t>40</t>
  </si>
  <si>
    <t>578143213</t>
  </si>
  <si>
    <t>Litý asfalt MA 11 IV tl 45 mm š přes 3 m z nemodifikovaného asfaltu</t>
  </si>
  <si>
    <t>733827353</t>
  </si>
  <si>
    <t>Litý asfalt MA 11 (LAS) s rozprostřením z nemodifikovaného asfaltu v pruhu šířky přes 3 m tl. 40 mm</t>
  </si>
  <si>
    <t>"ochrana izolace mostovky" 27,0</t>
  </si>
  <si>
    <t>41</t>
  </si>
  <si>
    <t>597161111</t>
  </si>
  <si>
    <t>Rigol dlážděný do lože z betonu tl 100 mm z lomového kamene</t>
  </si>
  <si>
    <t>812562445</t>
  </si>
  <si>
    <t>Rigol dlážděný do lože z betonu prostého tl. 100 mm, s vyplněním a zatřením spár cementovou maltou z lomového kamene tl. do 250 mm</t>
  </si>
  <si>
    <t>"skluzy" 2*3,0</t>
  </si>
  <si>
    <t>Úpravy povrchů, podlahy a osazování výplní</t>
  </si>
  <si>
    <t>42</t>
  </si>
  <si>
    <t>628611111</t>
  </si>
  <si>
    <t>Nátěr betonu mostu akrylátový 2x impregnační OS-A</t>
  </si>
  <si>
    <t>1068893524</t>
  </si>
  <si>
    <t>Nátěr mostních betonových konstrukcí akrylátový na siloxanové a plasticko-elastické bázi 2x impregnační OS-A</t>
  </si>
  <si>
    <t>"povrch říms" (0,15+0,26+0,5+0,15)*(12,7+13,2)</t>
  </si>
  <si>
    <t>43</t>
  </si>
  <si>
    <t>628613511</t>
  </si>
  <si>
    <t>Ochranný nátěr OK mostů - základní a podkladní epoxidový, vrchní PU, tl. min 280 µm</t>
  </si>
  <si>
    <t>1231395259</t>
  </si>
  <si>
    <t>Ochranný nátěrový systém ocelových konstrukcí mostů základní a podkladní epoxidový, vrchní polyuretanový tl. min 280 µm</t>
  </si>
  <si>
    <t>"rámy" (10,0+8,4)*0,83"m2/m"</t>
  </si>
  <si>
    <t>Ostatní konstrukce a práce-bourání</t>
  </si>
  <si>
    <t>44</t>
  </si>
  <si>
    <t>911121111</t>
  </si>
  <si>
    <t>Montáž zábradlí ocelového přichyceného vruty do betonového podkladu</t>
  </si>
  <si>
    <t>1178029479</t>
  </si>
  <si>
    <t>1,7+9,1+2,1+3,0+7,2+2,1</t>
  </si>
  <si>
    <t>45</t>
  </si>
  <si>
    <t>553423</t>
  </si>
  <si>
    <t>mostní zábradlí z oceli jakosti S235JR vč PKO</t>
  </si>
  <si>
    <t>149544852</t>
  </si>
  <si>
    <t>46</t>
  </si>
  <si>
    <t>913121111</t>
  </si>
  <si>
    <t>Montáž a demontáž dočasné dopravní značky kompletní základní</t>
  </si>
  <si>
    <t>-1032227780</t>
  </si>
  <si>
    <t>Montáž a demontáž dočasných dopravních značek kompletních značek vč. podstavce a sloupku základních</t>
  </si>
  <si>
    <t>"uvažováno" 10</t>
  </si>
  <si>
    <t>47</t>
  </si>
  <si>
    <t>913121211</t>
  </si>
  <si>
    <t>Příplatek k dočasné dopravní značce kompletní základní za první a ZKD den použití</t>
  </si>
  <si>
    <t>1218168406</t>
  </si>
  <si>
    <t>Montáž a demontáž dočasných dopravních značek Příplatek za první a každý další den použití dočasných dopravních značek k ceně 12-1111</t>
  </si>
  <si>
    <t>10*2"měsíce"*30,5"dne"</t>
  </si>
  <si>
    <t>48</t>
  </si>
  <si>
    <t>913211112</t>
  </si>
  <si>
    <t>Montáž a demontáž dočasné dopravní zábrany Z2 reflexní šířky 2,5 m</t>
  </si>
  <si>
    <t>-343517961</t>
  </si>
  <si>
    <t>Montáž a demontáž dočasných dopravních zábran Z2 reflexních, šířky 2,5 m</t>
  </si>
  <si>
    <t>"vyznačení prostoru staveniště" 2*2</t>
  </si>
  <si>
    <t>49</t>
  </si>
  <si>
    <t>913211212</t>
  </si>
  <si>
    <t>Příplatek k dočasné dopravní zábraně Z2 reflexní 2,5 m za první a ZKD den použití</t>
  </si>
  <si>
    <t>-1690896882</t>
  </si>
  <si>
    <t>Montáž a demontáž dočasných dopravních zábran Z2 Příplatek za první a každý další den použití dočasných dopravních zábran Z2 k ceně 21-1112</t>
  </si>
  <si>
    <t>4*2"měsíce"*30,5"dne"</t>
  </si>
  <si>
    <t>50</t>
  </si>
  <si>
    <t>914111111</t>
  </si>
  <si>
    <t>Montáž svislé dopravní značky do velikosti 1 m2 objímkami na sloupek nebo konzolu</t>
  </si>
  <si>
    <t>-518006327</t>
  </si>
  <si>
    <t>Montáž svislé dopravní značky základní velikosti do 1 m2 objímkami na sloupky nebo konzoly</t>
  </si>
  <si>
    <t>"B13+E5" 2*2</t>
  </si>
  <si>
    <t>51</t>
  </si>
  <si>
    <t>404441030</t>
  </si>
  <si>
    <t>značka svislá reflexní zákazová B AL- NK 500 mm</t>
  </si>
  <si>
    <t>-1192158302</t>
  </si>
  <si>
    <t>výrobky a tabule orientační pro návěstí a zabezpečovací zařízení silniční značky dopravní svislé FeZn  plech FeZn AL     plech Al NK, 3M   povrchová úprava reflexní fólií tř.1 kruhové značky B1-B34, P7, C1 - C14, IJ4b rozměr 500 mm AL- NK reflexní tř.1</t>
  </si>
  <si>
    <t>"B13" 2</t>
  </si>
  <si>
    <t>52</t>
  </si>
  <si>
    <t>404443330</t>
  </si>
  <si>
    <t>značka svislá reflexní AL- NK 500 x 150 mm</t>
  </si>
  <si>
    <t>-972633683</t>
  </si>
  <si>
    <t>výrobky a tabule orientační pro návěstí a zabezpečovací zařízení silniční značky dopravní svislé FeZn  plech FeZn AL     plech Al NK, 3M   povrchová úprava reflexní fólií tř.1 obdélníkové značky E3a, E3b, E4, E5, E8d, E8c, E8a,E8b 500 x 150 mm AL- NK reflexní tř.1</t>
  </si>
  <si>
    <t>"E5" 2</t>
  </si>
  <si>
    <t>53</t>
  </si>
  <si>
    <t>914511112</t>
  </si>
  <si>
    <t>Montáž sloupku dopravních značek délky do 3,5 m s betonovým základem a patkou</t>
  </si>
  <si>
    <t>1538412799</t>
  </si>
  <si>
    <t>Montáž sloupku dopravních značek délky do 3,5 m do hliníkové patky</t>
  </si>
  <si>
    <t>"B13+E5" 2</t>
  </si>
  <si>
    <t>54</t>
  </si>
  <si>
    <t>404452250</t>
  </si>
  <si>
    <t>sloupek Zn 60 - 350</t>
  </si>
  <si>
    <t>-1895424629</t>
  </si>
  <si>
    <t>výrobky a tabule orientační pro návěstí a zabezpečovací zařízení silniční značky dopravní svislé sloupky Zn 60 - 350</t>
  </si>
  <si>
    <t>55</t>
  </si>
  <si>
    <t>404452400</t>
  </si>
  <si>
    <t>patka hliníková HP 60</t>
  </si>
  <si>
    <t>-1443047675</t>
  </si>
  <si>
    <t>výrobky a tabule orientační pro návěstí a zabezpečovací zařízení silniční značky dopravní svislé patky hliníkové HP 60</t>
  </si>
  <si>
    <t>56</t>
  </si>
  <si>
    <t>404452530</t>
  </si>
  <si>
    <t>víčko plastové na sloupek 60</t>
  </si>
  <si>
    <t>-909704127</t>
  </si>
  <si>
    <t>výrobky a tabule orientační pro návěstí a zabezpečovací zařízení silniční značky dopravní svislé víčka plastová na sloupek 60</t>
  </si>
  <si>
    <t>57</t>
  </si>
  <si>
    <t>404452560</t>
  </si>
  <si>
    <t>upínací svorka na sloupek US 60</t>
  </si>
  <si>
    <t>-1312111051</t>
  </si>
  <si>
    <t>výrobky a tabule orientační pro návěstí a zabezpečovací zařízení silniční značky dopravní svislé upínací svorky na sloupek US 60</t>
  </si>
  <si>
    <t>(2+2)*2</t>
  </si>
  <si>
    <t>58</t>
  </si>
  <si>
    <t>916131213</t>
  </si>
  <si>
    <t>Osazení silničního obrubníku betonového stojatého s boční opěrou do lože z betonu prostého</t>
  </si>
  <si>
    <t>-1514765387</t>
  </si>
  <si>
    <t>Osazení silničního obrubníku betonového se zřízením lože, s vyplněním a zatřením spár cementovou maltou stojatého s boční opěrou z betonu prostého tř. C 12/15, do lože z betonu prostého téže značky</t>
  </si>
  <si>
    <t>"kolem přídlažby za římsami" 7,5+6,0+2,5+5,3</t>
  </si>
  <si>
    <t>"kolem skluzů" 4*3,5</t>
  </si>
  <si>
    <t>59</t>
  </si>
  <si>
    <t>592174650</t>
  </si>
  <si>
    <t>obrubník betonový silniční Standard 100x15x25 cm</t>
  </si>
  <si>
    <t>-1407945627</t>
  </si>
  <si>
    <t>obrubníky betonové a železobetonové obrubník silniční Standard   100 x 15 x 25</t>
  </si>
  <si>
    <t>60</t>
  </si>
  <si>
    <t>919112233</t>
  </si>
  <si>
    <t>Řezání spár pro vytvoření komůrky š 20 mm hl 40 mm pro těsnící zálivku v živičném krytu</t>
  </si>
  <si>
    <t>759529351</t>
  </si>
  <si>
    <t>Řezání dilatačních spár v živičném krytu vytvoření komůrky pro těsnící zálivku šířky 20 mm, hloubky 40 mm</t>
  </si>
  <si>
    <t>"podél říms" 12,7+13,2</t>
  </si>
  <si>
    <t>61</t>
  </si>
  <si>
    <t>919735114</t>
  </si>
  <si>
    <t>Řezání stávajícího živičného krytu hl do 200 mm</t>
  </si>
  <si>
    <t>936406687</t>
  </si>
  <si>
    <t>Řezání stávajícího živičného krytu nebo podkladu hloubky přes 150 do 200 mm</t>
  </si>
  <si>
    <t>"ohraničení bourání vozovky" 4,0+9,0</t>
  </si>
  <si>
    <t>62</t>
  </si>
  <si>
    <t>931994131</t>
  </si>
  <si>
    <t>Těsnění pracovní spáry betonové konstrukce silikonovým tmelem do pl 1,5 cm2</t>
  </si>
  <si>
    <t>-1621115820</t>
  </si>
  <si>
    <t>Těsnění spáry betonové konstrukce pásy, profily, tmely tmelem silikonovým spáry pracovní do 1,5 cm2</t>
  </si>
  <si>
    <t>"vodorovná spára v křídlech v líci i rubu" 2,0*4*2</t>
  </si>
  <si>
    <t>63</t>
  </si>
  <si>
    <t>931994132</t>
  </si>
  <si>
    <t>Těsnění dilatační spáry betonové konstrukce silikonovým tmelem do pl 4,0 cm2</t>
  </si>
  <si>
    <t>348445304</t>
  </si>
  <si>
    <t>Těsnění spáry betonové konstrukce pásy, profily, tmely tmelem silikonovým spáry dilatační do 4,0 cm2</t>
  </si>
  <si>
    <t>"v římsách" (29+29)/5*(0,8+0,15)</t>
  </si>
  <si>
    <t>64</t>
  </si>
  <si>
    <t>931998111</t>
  </si>
  <si>
    <t>Těsnění kotevních prostupů izolací mostovky bitumenovým tmelem</t>
  </si>
  <si>
    <t>734161011</t>
  </si>
  <si>
    <t>Těsnění prostupů izolací mostovky bitumenovým tmelem kotevních prostupů</t>
  </si>
  <si>
    <t>65</t>
  </si>
  <si>
    <t>941111121</t>
  </si>
  <si>
    <t>Montáž lešení řadového trubkového lehkého s podlahami zatížení do 200 kg/m2 š do 1,2 m v do 10 m</t>
  </si>
  <si>
    <t>1538573421</t>
  </si>
  <si>
    <t>Montáž lešení řadového trubkového lehkého pracovního s podlahami s provozním zatížením tř. 3 do 200 kg/m2 šířky tř. W09 přes 0,9 do 1,2 m, výšky do 10 m</t>
  </si>
  <si>
    <t>"pro sanaci opěr a křídel" 4,0*3,5*2+(3*3,9+3,3)*2,5</t>
  </si>
  <si>
    <t>66</t>
  </si>
  <si>
    <t>941111221</t>
  </si>
  <si>
    <t>Příplatek k lešení řadovému trubkovému lehkému s podlahami š 1,2 m v 10 m za první a ZKD den použití</t>
  </si>
  <si>
    <t>-292632904</t>
  </si>
  <si>
    <t>Montáž lešení řadového trubkového lehkého pracovního s podlahami s provozním zatížením tř. 3 do 200 kg/m2 Příplatek za první a každý další den použití lešení k ceně -1121</t>
  </si>
  <si>
    <t>"pro sanaci opěr a křídel" 65,5*31"dnů"</t>
  </si>
  <si>
    <t>67</t>
  </si>
  <si>
    <t>941111821</t>
  </si>
  <si>
    <t>Demontáž lešení řadového trubkového lehkého s podlahami zatížení do 200 kg/m2 š do 1,2 m v do 10 m</t>
  </si>
  <si>
    <t>-1465152996</t>
  </si>
  <si>
    <t>Demontáž lešení řadového trubkového lehkého pracovního s podlahami s provozním zatížením tř. 3 do 200 kg/m2 šířky tř. W09 přes 0,9 do 1,2 m, výšky do 10 m</t>
  </si>
  <si>
    <t>68</t>
  </si>
  <si>
    <t>943111111</t>
  </si>
  <si>
    <t>Montáž lešení prostorového trubkového lehkého bez podlah zatížení do 200 kg/m2 v do 10 m</t>
  </si>
  <si>
    <t>1781187765</t>
  </si>
  <si>
    <t>Montáž lešení prostorového trubkového lehkého pracovního bez podlah s provozním zatížením tř. 3 do 200 kg/m2, výšky do 10 m</t>
  </si>
  <si>
    <t>"pro sanani nk" 4,0*3,5*5,2</t>
  </si>
  <si>
    <t>69</t>
  </si>
  <si>
    <t>943111211</t>
  </si>
  <si>
    <t>Příplatek k lešení prostorovému trubkovému lehkému bez podlah v do 10 m za první a ZKD den použití</t>
  </si>
  <si>
    <t>-1066163001</t>
  </si>
  <si>
    <t>Montáž lešení prostorového trubkového lehkého pracovního bez podlah Příplatek za první a každý další den použití lešení k ceně -1111</t>
  </si>
  <si>
    <t>"pro sanani nk" 72,8*31"dní"</t>
  </si>
  <si>
    <t>70</t>
  </si>
  <si>
    <t>943111811</t>
  </si>
  <si>
    <t>Demontáž lešení prostorového trubkového lehkého bez podlah zatížení do 200 kg/m2 v do 10 m</t>
  </si>
  <si>
    <t>167890373</t>
  </si>
  <si>
    <t>Demontáž lešení prostorového trubkového lehkého pracovního bez podlah s provozním zatížením tř. 3 do 200 kg/m2, výšky do 10 m</t>
  </si>
  <si>
    <t>71</t>
  </si>
  <si>
    <t>948411111</t>
  </si>
  <si>
    <t>Zřízení podpěrné skruže dočasné kovové z věží ST100 výšky do 10 m</t>
  </si>
  <si>
    <t>2037940841</t>
  </si>
  <si>
    <t>Podpěrné skruže a podpěry dočasné kovové zřízení skruží výšky do 10 m z věží ST100</t>
  </si>
  <si>
    <t>"podpření trnámu při betonáži" 2*0,5*0,5*3,5</t>
  </si>
  <si>
    <t>72</t>
  </si>
  <si>
    <t>948411211</t>
  </si>
  <si>
    <t>Odstranění podpěrné skruže dočasné kovové z věží ST100 výšky do 10 m</t>
  </si>
  <si>
    <t>829293371</t>
  </si>
  <si>
    <t>Podpěrné skruže a podpěry dočasné kovové odstranění skruží výšky do 10 m z věží ST100</t>
  </si>
  <si>
    <t>73</t>
  </si>
  <si>
    <t>948411911</t>
  </si>
  <si>
    <t>Měsíční nájemné podpěrné skruže dočasné kovové z věží ST 100 výšky do 10 m</t>
  </si>
  <si>
    <t>1216720720</t>
  </si>
  <si>
    <t>Podpěrné skruže a podpěry dočasné kovové měsíční nájemné skruží výšky do 10 m z věží ST100</t>
  </si>
  <si>
    <t>74</t>
  </si>
  <si>
    <t>949211111</t>
  </si>
  <si>
    <t>Montáž lešeňové podlahy s příčníky pro trubková lešení v do 10 m</t>
  </si>
  <si>
    <t>350877910</t>
  </si>
  <si>
    <t>Montáž lešeňové podlahy pro trubková lešení z fošen, prken nebo dřevěných sbíjených lešeňových dílců s příčníky nebo podélníky, ve výšce do 10 m</t>
  </si>
  <si>
    <t>"pro sanani nk" 3,5*5,2</t>
  </si>
  <si>
    <t>75</t>
  </si>
  <si>
    <t>949211211</t>
  </si>
  <si>
    <t>Příplatek k lešeňové podlaze s příčníky pro trubková lešení za první a ZKD den použití</t>
  </si>
  <si>
    <t>1888843659</t>
  </si>
  <si>
    <t>Montáž lešeňové podlahy pro trubková lešení Příplatek za první a každý další den použití lešení k ceně -1111 nebo -1112</t>
  </si>
  <si>
    <t>"pro sanani nk" 18,2*31"dní"</t>
  </si>
  <si>
    <t>76</t>
  </si>
  <si>
    <t>949211811</t>
  </si>
  <si>
    <t>Demontáž lešeňové podlahy s příčníky pro trubková lešení v do 10 m</t>
  </si>
  <si>
    <t>-506936248</t>
  </si>
  <si>
    <t>Demontáž lešeňové podlahy pro trubková lešení z fošen, prken nebo dřevěných sbíjených lešeňových dílců s příčníky nebo podélníky, ve výšce do 10 m</t>
  </si>
  <si>
    <t>77</t>
  </si>
  <si>
    <t>953945232</t>
  </si>
  <si>
    <t>Kotvy mechanické M 12 dl 160 mm pro těžká kotvení do betonu, ŽB nebo kamene s vyvrtáním otvoru</t>
  </si>
  <si>
    <t>664054939</t>
  </si>
  <si>
    <t>Kotvy mechanické s vyvrtáním otvoru do betonu, železobetonu nebo tvrdého kamene pro těžká kotvení, velikost M 12, délka 160 mm</t>
  </si>
  <si>
    <t>"kotvení zábradlí do říms" 32</t>
  </si>
  <si>
    <t>78</t>
  </si>
  <si>
    <t>962041211</t>
  </si>
  <si>
    <t>Bourání mostních zdí a pilířů z betonu prostého</t>
  </si>
  <si>
    <t>1100261430</t>
  </si>
  <si>
    <t>Bourání mostních konstrukcí zdiva a pilířů z prostého betonu</t>
  </si>
  <si>
    <t>"kapsy u křídel" 2,3+1,7+2,3+1,7+0,5*0,3</t>
  </si>
  <si>
    <t>79</t>
  </si>
  <si>
    <t>963051111</t>
  </si>
  <si>
    <t>Bourání mostní nosné konstrukce z ŽB</t>
  </si>
  <si>
    <t>-2100417005</t>
  </si>
  <si>
    <t>Bourání mostních konstrukcí nosných konstrukcí ze železového betonu</t>
  </si>
  <si>
    <t>"deska" 7,0*0,4*0,25*2</t>
  </si>
  <si>
    <t>80</t>
  </si>
  <si>
    <t>966075141</t>
  </si>
  <si>
    <t>Odstranění kovového zábradlí vcelku</t>
  </si>
  <si>
    <t>-939785788</t>
  </si>
  <si>
    <t>Odstranění různých konstrukcí na mostech kovového zábradlí vcelku</t>
  </si>
  <si>
    <t>12,0+13,5</t>
  </si>
  <si>
    <t>81</t>
  </si>
  <si>
    <t>985121222</t>
  </si>
  <si>
    <t>Tryskání degradovaného betonu líce kleneb vodou pod tlakem do 1250 barů</t>
  </si>
  <si>
    <t>-1416648057</t>
  </si>
  <si>
    <t>Tryskání degradovaného betonu líce kleneb a podhledů vodou pod tlakem přes 300 do 1 250 barů</t>
  </si>
  <si>
    <t>"nosná konstrukce" 3,8*5,2</t>
  </si>
  <si>
    <t>*</t>
  </si>
  <si>
    <t>82</t>
  </si>
  <si>
    <t>985131111</t>
  </si>
  <si>
    <t>Očištění ploch stěn, rubu kleneb a podlah tlakovou vodou</t>
  </si>
  <si>
    <t>252064404</t>
  </si>
  <si>
    <t>"opěry" 3,5*4,0*2</t>
  </si>
  <si>
    <t>"křídla" 3*3,9*3,5/2+3,3*3,5/2</t>
  </si>
  <si>
    <t>83</t>
  </si>
  <si>
    <t>985221112</t>
  </si>
  <si>
    <t>Doplnění zdiva kamenem do aktivované malty ve zdivu se spárami dl do 12 m/m2</t>
  </si>
  <si>
    <t>-63113067</t>
  </si>
  <si>
    <t>Doplnění kamenného zdiva ručně kamenem osazeným do aktivované malty délky spáry na 1 m2 upravované plochy přes 6 do 12 m</t>
  </si>
  <si>
    <t>"křídla - uvažováno 1,5m2 při tl. 0,5m" 3*1,5*0,5</t>
  </si>
  <si>
    <t>84</t>
  </si>
  <si>
    <t>985231112</t>
  </si>
  <si>
    <t>Spárování zdiva aktivovanou maltou spára hl do 40 mm dl do 12 m/m2</t>
  </si>
  <si>
    <t>1109474004</t>
  </si>
  <si>
    <t>Spárování zdiva hloubky do 40 mm aktivovanou maltou délky spáry na 1 m2 upravované plochy přes 6 do 12 m</t>
  </si>
  <si>
    <t>"opěry" 1,5*4,0*2</t>
  </si>
  <si>
    <t>"křídla" 3*3,9*2,0/2+3,3*2,0/2</t>
  </si>
  <si>
    <t>85</t>
  </si>
  <si>
    <t>985311113</t>
  </si>
  <si>
    <t>Reprofilace stěn cementovými sanačními maltami tl 30 mm</t>
  </si>
  <si>
    <t>1562586100</t>
  </si>
  <si>
    <t>Reprofilace betonu sanačními maltami na cementové bázi ručně stěn, tloušťky přes 20 do 30 mm</t>
  </si>
  <si>
    <t>"opěry" 2,0*4,0*2</t>
  </si>
  <si>
    <t>"křídla" 3*3,9*1,5/2+3,3*1,5/2</t>
  </si>
  <si>
    <t>86</t>
  </si>
  <si>
    <t>985311213</t>
  </si>
  <si>
    <t>Reprofilace líce kleneb a podhledů cementovými sanačními maltami tl 30 mm</t>
  </si>
  <si>
    <t>1821585938</t>
  </si>
  <si>
    <t>Reprofilace betonu sanačními maltami na cementové bázi ručně líce kleneb a podhledů, tloušťky přes 20 do 30 mm</t>
  </si>
  <si>
    <t>"podhled nk" 5,6*3,7</t>
  </si>
  <si>
    <t>87</t>
  </si>
  <si>
    <t>985312114</t>
  </si>
  <si>
    <t>Stěrka k vyrovnání betonových ploch stěn tl 5 mm</t>
  </si>
  <si>
    <t>986364018</t>
  </si>
  <si>
    <t>Stěrka k vyrovnání ploch reprofilovaného betonu stěn, tloušťky do 5 mm</t>
  </si>
  <si>
    <t>88</t>
  </si>
  <si>
    <t>985312121</t>
  </si>
  <si>
    <t>Stěrka k vyrovnání betonových ploch líce kleneb a podhledů tl 2 mm</t>
  </si>
  <si>
    <t>1096235584</t>
  </si>
  <si>
    <t>Stěrka k vyrovnání ploch reprofilovaného betonu líce kleneb a podhledů, tloušťky do 2 mm</t>
  </si>
  <si>
    <t>89</t>
  </si>
  <si>
    <t>985321111</t>
  </si>
  <si>
    <t>Ochranný nátěr výztuže na cementové bázi stěn, líce kleneb a podhledů 1 vrstva tl 1 mm</t>
  </si>
  <si>
    <t>1460434440</t>
  </si>
  <si>
    <t>Ochranný nátěr betonářské výztuže 1 vrstva tloušťky 1 mm na cementové bázi stěn, líce kleneb a podhledů</t>
  </si>
  <si>
    <t>90</t>
  </si>
  <si>
    <t>985321112</t>
  </si>
  <si>
    <t>Ochranný nátěr výztuže na cementové bázi rubu kleneb a podlah 1 vrstva tl 1 mm</t>
  </si>
  <si>
    <t>1137775960</t>
  </si>
  <si>
    <t>Ochranný nátěr betonářské výztuže 1 vrstva tloušťky 1 mm na cementové bázi rubu kleneb a podlah</t>
  </si>
  <si>
    <t>91</t>
  </si>
  <si>
    <t>985323111</t>
  </si>
  <si>
    <t>Spojovací můstek reprofilovaného betonu na cementové bázi tl 1 mm</t>
  </si>
  <si>
    <t>1929078082</t>
  </si>
  <si>
    <t>Spojovací můstek reprofilovaného betonu na cementové bázi, tloušťky 1 mm</t>
  </si>
  <si>
    <t>"boky a horní plocha nk" 28,0+(8,0+7,0)*0,25</t>
  </si>
  <si>
    <t>92</t>
  </si>
  <si>
    <t>985324211</t>
  </si>
  <si>
    <t>Ochranný akrylátový nátěr betonu dvojnásobný s impregnací (OS-B)</t>
  </si>
  <si>
    <t>1821794761</t>
  </si>
  <si>
    <t>Ochranný nátěr betonu akrylátový dvojnásobný s impregnací (OS-B)</t>
  </si>
  <si>
    <t>93</t>
  </si>
  <si>
    <t>985331217</t>
  </si>
  <si>
    <t>Dodatečné vlepování betonářské výztuže D 20 mm do chemické malty včetně vyvrtání otvoru</t>
  </si>
  <si>
    <t>591795149</t>
  </si>
  <si>
    <t>Dodatečné vlepování betonářské výztuže včetně vyvrtání a vyčištění otvoru chemickou maltou průměr výztuže 20 mm</t>
  </si>
  <si>
    <t>"kotvení nadbetonování křídel" 21*0,35</t>
  </si>
  <si>
    <t>997</t>
  </si>
  <si>
    <t>Přesun sutě</t>
  </si>
  <si>
    <t>94</t>
  </si>
  <si>
    <t>997211511</t>
  </si>
  <si>
    <t>Vodorovná doprava suti po suchu na vzdálenost do 1 km</t>
  </si>
  <si>
    <t>1801517686</t>
  </si>
  <si>
    <t>Vodorovná doprava suti nebo vybouraných hmot suti se složením a hrubým urovnáním, na vzdálenost do 1 km</t>
  </si>
  <si>
    <t>"vozovka na skládku do 15km" 73,5*0,45</t>
  </si>
  <si>
    <t>"kapsy u křídel na skládku do 15km" 8,15*2,2</t>
  </si>
  <si>
    <t>"deska na skládku do 15km" 1,4*2,4</t>
  </si>
  <si>
    <t>95</t>
  </si>
  <si>
    <t>997211519</t>
  </si>
  <si>
    <t>Příplatek ZKD 1 km u vodorovné dopravy suti</t>
  </si>
  <si>
    <t>1363682481</t>
  </si>
  <si>
    <t>Vodorovná doprava suti nebo vybouraných hmot suti se složením a hrubým urovnáním, na vzdálenost Příplatek k ceně za každý další i započatý 1 km přes 1 km</t>
  </si>
  <si>
    <t>"vozovka na skládku do 15km" 73,5*0,45*14</t>
  </si>
  <si>
    <t>"kapsy u křídel na skládku do 15km" 8,15*2,2*14</t>
  </si>
  <si>
    <t>"deska na skládku do 15km" 1,4*2,4*14</t>
  </si>
  <si>
    <t>96</t>
  </si>
  <si>
    <t>997211521</t>
  </si>
  <si>
    <t>Vodorovná doprava vybouraných hmot po suchu na vzdálenost do 1 km</t>
  </si>
  <si>
    <t>-1969559494</t>
  </si>
  <si>
    <t>Vodorovná doprava suti nebo vybouraných hmot vybouraných hmot se složením a hrubým urovnáním nebo s přeložením na jiný dopravní prostředek kromě lodi, na vzdálenost do 1 km</t>
  </si>
  <si>
    <t>"zábradlí k sešrotování do 10km" 25,5*0,018</t>
  </si>
  <si>
    <t>97</t>
  </si>
  <si>
    <t>997211529</t>
  </si>
  <si>
    <t>Příplatek ZKD 1 km u vodorovné dopravy vybouraných hmot</t>
  </si>
  <si>
    <t>1843914553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</si>
  <si>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</si>
  <si>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"zábradlí k sešrotování do 10km" 25,5*0,018*9</t>
  </si>
  <si>
    <t>98</t>
  </si>
  <si>
    <t>997221815</t>
  </si>
  <si>
    <t>Poplatek za uložení betonového odpadu na skládce (skládkovné)</t>
  </si>
  <si>
    <t>1469971921</t>
  </si>
  <si>
    <t>Poplatek za uložení stavebního odpadu na skládce (skládkovné) betonového</t>
  </si>
  <si>
    <t>"kapsy u křídel" 8,15*2,2</t>
  </si>
  <si>
    <t>99</t>
  </si>
  <si>
    <t>997221825</t>
  </si>
  <si>
    <t>Poplatek za uložení železobetonového odpadu na skládce (skládkovné)</t>
  </si>
  <si>
    <t>-1334500325</t>
  </si>
  <si>
    <t>Poplatek za uložení stavebního odpadu na skládce (skládkovné) železobetonového</t>
  </si>
  <si>
    <t>"deska" 1,4*2,4</t>
  </si>
  <si>
    <t>997221845</t>
  </si>
  <si>
    <t>Poplatek za uložení odpadu z asfaltových povrchů na skládce (skládkovné)</t>
  </si>
  <si>
    <t>-170614563</t>
  </si>
  <si>
    <t>Poplatek za uložení stavebního odpadu na skládce (skládkovné) z asfaltových povrchů</t>
  </si>
  <si>
    <t>"vozovka" 73,5*0,45</t>
  </si>
  <si>
    <t>PSV</t>
  </si>
  <si>
    <t>Práce a dodávky PSV</t>
  </si>
  <si>
    <t>711</t>
  </si>
  <si>
    <t>Izolace proti vodě, vlhkosti a plynům</t>
  </si>
  <si>
    <t>101</t>
  </si>
  <si>
    <t>711112001</t>
  </si>
  <si>
    <t>Provedení izolace proti zemní vlhkosti svislé za studena nátěrem penetračním</t>
  </si>
  <si>
    <t>-1139752420</t>
  </si>
  <si>
    <t>Provedení izolace proti zemní vlhkosti natěradly a tmely za studena na ploše svislé S nátěrem penetračním</t>
  </si>
  <si>
    <t>"nadbetonování křídel" (2,0*0,5+0,5*0,5)*4</t>
  </si>
  <si>
    <t>102</t>
  </si>
  <si>
    <t>111631500</t>
  </si>
  <si>
    <t>lak asfaltový ALP/9 bal 9 kg</t>
  </si>
  <si>
    <t>-546362310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</si>
  <si>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</si>
  <si>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</si>
  <si>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5*0,00035 'Přepočtené koeficientem množství</t>
  </si>
  <si>
    <t>103</t>
  </si>
  <si>
    <t>711112002</t>
  </si>
  <si>
    <t>Provedení izolace proti zemní vlhkosti svislé za studena lakem asfaltovým</t>
  </si>
  <si>
    <t>1009541498</t>
  </si>
  <si>
    <t>Provedení izolace proti zemní vlhkosti natěradly a tmely za studena na ploše svislé S nátěrem lakem asfaltovým</t>
  </si>
  <si>
    <t>5,0*2"vrstvy!</t>
  </si>
  <si>
    <t>104</t>
  </si>
  <si>
    <t>111631520</t>
  </si>
  <si>
    <t>lak asfaltový ALN</t>
  </si>
  <si>
    <t>1441345569</t>
  </si>
  <si>
    <t>výrobky asfaltové izolační a zálivkové hmoty laky asfaltové izolační, PND 23-016-94 obnovovací a ochranné nátěry</t>
  </si>
  <si>
    <t>Poznámka k položce:
Spotřeba: 0,3-0,5 kg/m2</t>
  </si>
  <si>
    <t>10*0,00045 'Přepočtené koeficientem množství</t>
  </si>
  <si>
    <t>105</t>
  </si>
  <si>
    <t>711341564</t>
  </si>
  <si>
    <t>Provedení hydroizolace mostovek pásy přitavením NAIP</t>
  </si>
  <si>
    <t>-1368059423</t>
  </si>
  <si>
    <t>Provedení izolace mostovek pásy přitavením NAIP</t>
  </si>
  <si>
    <t>"izolace mostovky" 36,0</t>
  </si>
  <si>
    <t>"ochrana izolace mostovky pod římsami" 5,3+4,1</t>
  </si>
  <si>
    <t>106</t>
  </si>
  <si>
    <t>628521240</t>
  </si>
  <si>
    <t>pás asfaltovaný modifikovaný tl.5mm</t>
  </si>
  <si>
    <t>-855312041</t>
  </si>
  <si>
    <t>asfaltované pásy modifikované tl.5mm</t>
  </si>
  <si>
    <t>36*1,15 'Přepočtené koeficientem množství</t>
  </si>
  <si>
    <t>107</t>
  </si>
  <si>
    <t>628361100</t>
  </si>
  <si>
    <t>pás těžký asfaltovaný Al S 40</t>
  </si>
  <si>
    <t>1541428460</t>
  </si>
  <si>
    <t>pásy asfaltované těžké vložka profilovaná kovová folie s Al folií nosnou vložkou  Al S 40 role/7,5m2</t>
  </si>
  <si>
    <t>108</t>
  </si>
  <si>
    <t>711381021</t>
  </si>
  <si>
    <t>Provedení hydroizolace mostovek pryskyřicemi nátěrem penetračním</t>
  </si>
  <si>
    <t>-2069124511</t>
  </si>
  <si>
    <t>Provedení izolace mostovek pryskyřicemi nátěrem penetračním</t>
  </si>
  <si>
    <t>"základní a uzavírací nátěr pečeticí vrstvy" 2*36,0</t>
  </si>
  <si>
    <t>109</t>
  </si>
  <si>
    <t>235215800</t>
  </si>
  <si>
    <t>pryskyřice epoxidová speciální pečeticí vrstvy</t>
  </si>
  <si>
    <t>1617473336</t>
  </si>
  <si>
    <t>pryskyřice epoxidové speciální pečeticí vrstvy</t>
  </si>
  <si>
    <t>"základní a uzavírací nátěr pečeticí vrstvy" 2*36,0*0,6"kg/m2"</t>
  </si>
  <si>
    <t>764</t>
  </si>
  <si>
    <t>Konstrukce klempířské</t>
  </si>
  <si>
    <t>110</t>
  </si>
  <si>
    <t>764232433</t>
  </si>
  <si>
    <t>Oplechování rovné okapové hrany z Cu plechu rš 250 mm</t>
  </si>
  <si>
    <t>-1184324152</t>
  </si>
  <si>
    <t>Oplechování střešních prvků z měděného plechu okapu okapovým plechem střechy rovné rš 250 mm</t>
  </si>
  <si>
    <t>"okapničky" 12,9+12,0</t>
  </si>
  <si>
    <t>VRN</t>
  </si>
  <si>
    <t>Vedlejší rozpočtové náklady</t>
  </si>
  <si>
    <t>VRN1</t>
  </si>
  <si>
    <t>Průzkumné, geodetické a projektové práce</t>
  </si>
  <si>
    <t>111</t>
  </si>
  <si>
    <t>012203000</t>
  </si>
  <si>
    <t>Geodetické práce při provádění stavby</t>
  </si>
  <si>
    <t>Kč</t>
  </si>
  <si>
    <t>1024</t>
  </si>
  <si>
    <t>-11746365</t>
  </si>
  <si>
    <t>Průzkumné, geodetické a projektové práce geodetické práce při provádění stavby</t>
  </si>
  <si>
    <t>"vytýčení IS, měření po odbourání stávajících konstrukcí, vytyčení a měření prováděných konstrukcí, atd" 1</t>
  </si>
  <si>
    <t>112</t>
  </si>
  <si>
    <t>012303000</t>
  </si>
  <si>
    <t>Geodetické práce po výstavbě</t>
  </si>
  <si>
    <t>1103047884</t>
  </si>
  <si>
    <t>Průzkumné, geodetické a projektové práce geodetické práce po výstavbě</t>
  </si>
  <si>
    <t>"zaměření skutečného provedení stavby" 1</t>
  </si>
  <si>
    <t>113</t>
  </si>
  <si>
    <t>013203000</t>
  </si>
  <si>
    <t>Dokumentace stavby bez rozlišení</t>
  </si>
  <si>
    <t>-2068342480</t>
  </si>
  <si>
    <t>Průzkumné, geodetické a projektové práce projektové práce dokumentace stavby (výkresová a textová) bez rozlišení</t>
  </si>
  <si>
    <t>"mostní list" 1</t>
  </si>
  <si>
    <t>114</t>
  </si>
  <si>
    <t>013254000</t>
  </si>
  <si>
    <t>Dokumentace skutečného provedení stavby</t>
  </si>
  <si>
    <t>-1470920535</t>
  </si>
  <si>
    <t>Průzkumné, geodetické a projektové práce projektové práce dokumentace stavby (výkresová a textová) skutečného provedení stavby</t>
  </si>
  <si>
    <t>VRN4</t>
  </si>
  <si>
    <t>Inženýrská činnost</t>
  </si>
  <si>
    <t>115</t>
  </si>
  <si>
    <t>041103000</t>
  </si>
  <si>
    <t>Autorský dozor projektanta</t>
  </si>
  <si>
    <t>1387253742</t>
  </si>
  <si>
    <t>Inženýrská činnost dozory autorský dozor projektanta</t>
  </si>
  <si>
    <t>116</t>
  </si>
  <si>
    <t>041203000</t>
  </si>
  <si>
    <t>Technický dozor investora</t>
  </si>
  <si>
    <t>-1261307680</t>
  </si>
  <si>
    <t>Inženýrská činnost dozory technický dozor investora</t>
  </si>
  <si>
    <t>117</t>
  </si>
  <si>
    <t>042903000</t>
  </si>
  <si>
    <t>Ostatní posudky</t>
  </si>
  <si>
    <t>1001331371</t>
  </si>
  <si>
    <t>Inženýrská činnost posudky ostatní posudky</t>
  </si>
  <si>
    <t>"hlavní prohlídka mostu po údržbě" 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</si>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</sst>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6FA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AB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7" t="s">
        <v>0</v>
      </c>
      <c r="B1" s="198"/>
      <c r="C1" s="198"/>
      <c r="D1" s="199" t="s">
        <v>1</v>
      </c>
      <c r="E1" s="198"/>
      <c r="F1" s="198"/>
      <c r="G1" s="198"/>
      <c r="H1" s="198"/>
      <c r="I1" s="198"/>
      <c r="J1" s="198"/>
      <c r="K1" s="200" t="s">
        <v>856</v>
      </c>
      <c r="L1" s="200"/>
      <c r="M1" s="200"/>
      <c r="N1" s="200"/>
      <c r="O1" s="200"/>
      <c r="P1" s="200"/>
      <c r="Q1" s="200"/>
      <c r="R1" s="200"/>
      <c r="S1" s="200"/>
      <c r="T1" s="198"/>
      <c r="U1" s="198"/>
      <c r="V1" s="198"/>
      <c r="W1" s="200" t="s">
        <v>857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19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0" t="s">
        <v>6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63" t="s">
        <v>15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Q5" s="12"/>
      <c r="BE5" s="15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64" t="s">
        <v>18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2"/>
      <c r="BE6" s="160"/>
      <c r="BS6" s="6" t="s">
        <v>19</v>
      </c>
    </row>
    <row r="7" spans="2:71" s="2" customFormat="1" ht="15" customHeight="1">
      <c r="B7" s="10"/>
      <c r="D7" s="18" t="s">
        <v>20</v>
      </c>
      <c r="K7" s="16" t="s">
        <v>21</v>
      </c>
      <c r="AK7" s="18" t="s">
        <v>22</v>
      </c>
      <c r="AN7" s="16"/>
      <c r="AQ7" s="12"/>
      <c r="BE7" s="160"/>
      <c r="BS7" s="6" t="s">
        <v>23</v>
      </c>
    </row>
    <row r="8" spans="2:71" s="2" customFormat="1" ht="15" customHeight="1">
      <c r="B8" s="10"/>
      <c r="D8" s="18" t="s">
        <v>24</v>
      </c>
      <c r="K8" s="16" t="s">
        <v>25</v>
      </c>
      <c r="AK8" s="18" t="s">
        <v>26</v>
      </c>
      <c r="AN8" s="19" t="s">
        <v>27</v>
      </c>
      <c r="AQ8" s="12"/>
      <c r="BE8" s="160"/>
      <c r="BS8" s="6" t="s">
        <v>28</v>
      </c>
    </row>
    <row r="9" spans="2:71" s="2" customFormat="1" ht="15" customHeight="1">
      <c r="B9" s="10"/>
      <c r="AQ9" s="12"/>
      <c r="BE9" s="160"/>
      <c r="BS9" s="6" t="s">
        <v>29</v>
      </c>
    </row>
    <row r="10" spans="2:71" s="2" customFormat="1" ht="15" customHeight="1">
      <c r="B10" s="10"/>
      <c r="D10" s="18" t="s">
        <v>30</v>
      </c>
      <c r="AK10" s="18" t="s">
        <v>31</v>
      </c>
      <c r="AN10" s="16" t="s">
        <v>32</v>
      </c>
      <c r="AQ10" s="12"/>
      <c r="BE10" s="160"/>
      <c r="BS10" s="6" t="s">
        <v>19</v>
      </c>
    </row>
    <row r="11" spans="2:71" s="2" customFormat="1" ht="19.5" customHeight="1">
      <c r="B11" s="10"/>
      <c r="E11" s="16" t="s">
        <v>33</v>
      </c>
      <c r="AK11" s="18" t="s">
        <v>34</v>
      </c>
      <c r="AN11" s="16" t="s">
        <v>35</v>
      </c>
      <c r="AQ11" s="12"/>
      <c r="BE11" s="160"/>
      <c r="BS11" s="6" t="s">
        <v>19</v>
      </c>
    </row>
    <row r="12" spans="2:71" s="2" customFormat="1" ht="7.5" customHeight="1">
      <c r="B12" s="10"/>
      <c r="AQ12" s="12"/>
      <c r="BE12" s="160"/>
      <c r="BS12" s="6" t="s">
        <v>19</v>
      </c>
    </row>
    <row r="13" spans="2:71" s="2" customFormat="1" ht="15" customHeight="1">
      <c r="B13" s="10"/>
      <c r="D13" s="18" t="s">
        <v>36</v>
      </c>
      <c r="AK13" s="18" t="s">
        <v>31</v>
      </c>
      <c r="AN13" s="20" t="s">
        <v>37</v>
      </c>
      <c r="AQ13" s="12"/>
      <c r="BE13" s="160"/>
      <c r="BS13" s="6" t="s">
        <v>19</v>
      </c>
    </row>
    <row r="14" spans="2:71" s="2" customFormat="1" ht="15.75" customHeight="1">
      <c r="B14" s="10"/>
      <c r="E14" s="165" t="s">
        <v>37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8" t="s">
        <v>34</v>
      </c>
      <c r="AN14" s="20" t="s">
        <v>37</v>
      </c>
      <c r="AQ14" s="12"/>
      <c r="BE14" s="160"/>
      <c r="BS14" s="6" t="s">
        <v>19</v>
      </c>
    </row>
    <row r="15" spans="2:71" s="2" customFormat="1" ht="7.5" customHeight="1">
      <c r="B15" s="10"/>
      <c r="AQ15" s="12"/>
      <c r="BE15" s="160"/>
      <c r="BS15" s="6" t="s">
        <v>4</v>
      </c>
    </row>
    <row r="16" spans="2:71" s="2" customFormat="1" ht="15" customHeight="1">
      <c r="B16" s="10"/>
      <c r="D16" s="18" t="s">
        <v>38</v>
      </c>
      <c r="AK16" s="18" t="s">
        <v>31</v>
      </c>
      <c r="AN16" s="16" t="s">
        <v>39</v>
      </c>
      <c r="AQ16" s="12"/>
      <c r="BE16" s="160"/>
      <c r="BS16" s="6" t="s">
        <v>4</v>
      </c>
    </row>
    <row r="17" spans="2:71" s="2" customFormat="1" ht="19.5" customHeight="1">
      <c r="B17" s="10"/>
      <c r="E17" s="16" t="s">
        <v>40</v>
      </c>
      <c r="AK17" s="18" t="s">
        <v>34</v>
      </c>
      <c r="AN17" s="16" t="s">
        <v>41</v>
      </c>
      <c r="AQ17" s="12"/>
      <c r="BE17" s="160"/>
      <c r="BS17" s="6" t="s">
        <v>42</v>
      </c>
    </row>
    <row r="18" spans="2:71" s="2" customFormat="1" ht="7.5" customHeight="1">
      <c r="B18" s="10"/>
      <c r="AQ18" s="12"/>
      <c r="BE18" s="160"/>
      <c r="BS18" s="6" t="s">
        <v>7</v>
      </c>
    </row>
    <row r="19" spans="2:71" s="2" customFormat="1" ht="15" customHeight="1">
      <c r="B19" s="10"/>
      <c r="D19" s="18" t="s">
        <v>43</v>
      </c>
      <c r="AQ19" s="12"/>
      <c r="BE19" s="160"/>
      <c r="BS19" s="6" t="s">
        <v>7</v>
      </c>
    </row>
    <row r="20" spans="2:71" s="2" customFormat="1" ht="15.75" customHeight="1">
      <c r="B20" s="10"/>
      <c r="E20" s="166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Q20" s="12"/>
      <c r="BE20" s="160"/>
      <c r="BS20" s="6" t="s">
        <v>4</v>
      </c>
    </row>
    <row r="21" spans="2:57" s="2" customFormat="1" ht="7.5" customHeight="1">
      <c r="B21" s="10"/>
      <c r="AQ21" s="12"/>
      <c r="BE21" s="160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0"/>
    </row>
    <row r="23" spans="2:57" s="6" customFormat="1" ht="27" customHeight="1">
      <c r="B23" s="22"/>
      <c r="D23" s="23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67">
        <f>ROUND($AG$51,2)</f>
        <v>0</v>
      </c>
      <c r="AL23" s="168"/>
      <c r="AM23" s="168"/>
      <c r="AN23" s="168"/>
      <c r="AO23" s="168"/>
      <c r="AQ23" s="25"/>
      <c r="BE23" s="161"/>
    </row>
    <row r="24" spans="2:57" s="6" customFormat="1" ht="7.5" customHeight="1">
      <c r="B24" s="22"/>
      <c r="AQ24" s="25"/>
      <c r="BE24" s="161"/>
    </row>
    <row r="25" spans="2:57" s="6" customFormat="1" ht="14.25" customHeight="1">
      <c r="B25" s="22"/>
      <c r="L25" s="169" t="s">
        <v>45</v>
      </c>
      <c r="M25" s="161"/>
      <c r="N25" s="161"/>
      <c r="O25" s="161"/>
      <c r="W25" s="169" t="s">
        <v>46</v>
      </c>
      <c r="X25" s="161"/>
      <c r="Y25" s="161"/>
      <c r="Z25" s="161"/>
      <c r="AA25" s="161"/>
      <c r="AB25" s="161"/>
      <c r="AC25" s="161"/>
      <c r="AD25" s="161"/>
      <c r="AE25" s="161"/>
      <c r="AK25" s="169" t="s">
        <v>47</v>
      </c>
      <c r="AL25" s="161"/>
      <c r="AM25" s="161"/>
      <c r="AN25" s="161"/>
      <c r="AO25" s="161"/>
      <c r="AQ25" s="25"/>
      <c r="BE25" s="161"/>
    </row>
    <row r="26" spans="2:57" s="6" customFormat="1" ht="15" customHeight="1">
      <c r="B26" s="27"/>
      <c r="D26" s="28" t="s">
        <v>48</v>
      </c>
      <c r="F26" s="28" t="s">
        <v>49</v>
      </c>
      <c r="L26" s="170">
        <v>0.21</v>
      </c>
      <c r="M26" s="162"/>
      <c r="N26" s="162"/>
      <c r="O26" s="162"/>
      <c r="W26" s="171">
        <f>ROUND($AZ$51,2)</f>
        <v>0</v>
      </c>
      <c r="X26" s="162"/>
      <c r="Y26" s="162"/>
      <c r="Z26" s="162"/>
      <c r="AA26" s="162"/>
      <c r="AB26" s="162"/>
      <c r="AC26" s="162"/>
      <c r="AD26" s="162"/>
      <c r="AE26" s="162"/>
      <c r="AK26" s="171">
        <f>ROUND($AV$51,2)</f>
        <v>0</v>
      </c>
      <c r="AL26" s="162"/>
      <c r="AM26" s="162"/>
      <c r="AN26" s="162"/>
      <c r="AO26" s="162"/>
      <c r="AQ26" s="29"/>
      <c r="BE26" s="162"/>
    </row>
    <row r="27" spans="2:57" s="6" customFormat="1" ht="15" customHeight="1">
      <c r="B27" s="27"/>
      <c r="F27" s="28" t="s">
        <v>50</v>
      </c>
      <c r="L27" s="170">
        <v>0.15</v>
      </c>
      <c r="M27" s="162"/>
      <c r="N27" s="162"/>
      <c r="O27" s="162"/>
      <c r="W27" s="171">
        <f>ROUND($BA$51,2)</f>
        <v>0</v>
      </c>
      <c r="X27" s="162"/>
      <c r="Y27" s="162"/>
      <c r="Z27" s="162"/>
      <c r="AA27" s="162"/>
      <c r="AB27" s="162"/>
      <c r="AC27" s="162"/>
      <c r="AD27" s="162"/>
      <c r="AE27" s="162"/>
      <c r="AK27" s="171">
        <f>ROUND($AW$51,2)</f>
        <v>0</v>
      </c>
      <c r="AL27" s="162"/>
      <c r="AM27" s="162"/>
      <c r="AN27" s="162"/>
      <c r="AO27" s="162"/>
      <c r="AQ27" s="29"/>
      <c r="BE27" s="162"/>
    </row>
    <row r="28" spans="2:57" s="6" customFormat="1" ht="15" customHeight="1" hidden="1">
      <c r="B28" s="27"/>
      <c r="F28" s="28" t="s">
        <v>51</v>
      </c>
      <c r="L28" s="170">
        <v>0.21</v>
      </c>
      <c r="M28" s="162"/>
      <c r="N28" s="162"/>
      <c r="O28" s="162"/>
      <c r="W28" s="171">
        <f>ROUND($BB$51,2)</f>
        <v>0</v>
      </c>
      <c r="X28" s="162"/>
      <c r="Y28" s="162"/>
      <c r="Z28" s="162"/>
      <c r="AA28" s="162"/>
      <c r="AB28" s="162"/>
      <c r="AC28" s="162"/>
      <c r="AD28" s="162"/>
      <c r="AE28" s="162"/>
      <c r="AK28" s="171">
        <v>0</v>
      </c>
      <c r="AL28" s="162"/>
      <c r="AM28" s="162"/>
      <c r="AN28" s="162"/>
      <c r="AO28" s="162"/>
      <c r="AQ28" s="29"/>
      <c r="BE28" s="162"/>
    </row>
    <row r="29" spans="2:57" s="6" customFormat="1" ht="15" customHeight="1" hidden="1">
      <c r="B29" s="27"/>
      <c r="F29" s="28" t="s">
        <v>52</v>
      </c>
      <c r="L29" s="170">
        <v>0.15</v>
      </c>
      <c r="M29" s="162"/>
      <c r="N29" s="162"/>
      <c r="O29" s="162"/>
      <c r="W29" s="171">
        <f>ROUND($BC$51,2)</f>
        <v>0</v>
      </c>
      <c r="X29" s="162"/>
      <c r="Y29" s="162"/>
      <c r="Z29" s="162"/>
      <c r="AA29" s="162"/>
      <c r="AB29" s="162"/>
      <c r="AC29" s="162"/>
      <c r="AD29" s="162"/>
      <c r="AE29" s="162"/>
      <c r="AK29" s="171">
        <v>0</v>
      </c>
      <c r="AL29" s="162"/>
      <c r="AM29" s="162"/>
      <c r="AN29" s="162"/>
      <c r="AO29" s="162"/>
      <c r="AQ29" s="29"/>
      <c r="BE29" s="162"/>
    </row>
    <row r="30" spans="2:57" s="6" customFormat="1" ht="15" customHeight="1" hidden="1">
      <c r="B30" s="27"/>
      <c r="F30" s="28" t="s">
        <v>53</v>
      </c>
      <c r="L30" s="170">
        <v>0</v>
      </c>
      <c r="M30" s="162"/>
      <c r="N30" s="162"/>
      <c r="O30" s="162"/>
      <c r="W30" s="171">
        <f>ROUND($BD$51,2)</f>
        <v>0</v>
      </c>
      <c r="X30" s="162"/>
      <c r="Y30" s="162"/>
      <c r="Z30" s="162"/>
      <c r="AA30" s="162"/>
      <c r="AB30" s="162"/>
      <c r="AC30" s="162"/>
      <c r="AD30" s="162"/>
      <c r="AE30" s="162"/>
      <c r="AK30" s="171">
        <v>0</v>
      </c>
      <c r="AL30" s="162"/>
      <c r="AM30" s="162"/>
      <c r="AN30" s="162"/>
      <c r="AO30" s="162"/>
      <c r="AQ30" s="29"/>
      <c r="BE30" s="162"/>
    </row>
    <row r="31" spans="2:57" s="6" customFormat="1" ht="7.5" customHeight="1">
      <c r="B31" s="22"/>
      <c r="AQ31" s="25"/>
      <c r="BE31" s="161"/>
    </row>
    <row r="32" spans="2:57" s="6" customFormat="1" ht="27" customHeight="1">
      <c r="B32" s="22"/>
      <c r="C32" s="30"/>
      <c r="D32" s="31" t="s">
        <v>54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55</v>
      </c>
      <c r="U32" s="32"/>
      <c r="V32" s="32"/>
      <c r="W32" s="32"/>
      <c r="X32" s="172" t="s">
        <v>56</v>
      </c>
      <c r="Y32" s="173"/>
      <c r="Z32" s="173"/>
      <c r="AA32" s="173"/>
      <c r="AB32" s="173"/>
      <c r="AC32" s="32"/>
      <c r="AD32" s="32"/>
      <c r="AE32" s="32"/>
      <c r="AF32" s="32"/>
      <c r="AG32" s="32"/>
      <c r="AH32" s="32"/>
      <c r="AI32" s="32"/>
      <c r="AJ32" s="32"/>
      <c r="AK32" s="174">
        <f>ROUND(SUM($AK$23:$AK$30),2)</f>
        <v>0</v>
      </c>
      <c r="AL32" s="173"/>
      <c r="AM32" s="173"/>
      <c r="AN32" s="173"/>
      <c r="AO32" s="175"/>
      <c r="AP32" s="30"/>
      <c r="AQ32" s="35"/>
      <c r="BE32" s="161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57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rVIGAN</v>
      </c>
      <c r="AR41" s="41"/>
    </row>
    <row r="42" spans="2:44" s="42" customFormat="1" ht="37.5" customHeight="1">
      <c r="B42" s="43"/>
      <c r="C42" s="42" t="s">
        <v>17</v>
      </c>
      <c r="L42" s="176" t="str">
        <f>$K$6</f>
        <v>Most ev.č. M10 přes Hážovický potok v obci Vigantice</v>
      </c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24</v>
      </c>
      <c r="L44" s="44" t="str">
        <f>IF($K$8="","",$K$8)</f>
        <v>Vigantice</v>
      </c>
      <c r="AI44" s="18" t="s">
        <v>26</v>
      </c>
      <c r="AM44" s="177" t="str">
        <f>IF($AN$8="","",$AN$8)</f>
        <v>13.04.2015</v>
      </c>
      <c r="AN44" s="16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30</v>
      </c>
      <c r="L46" s="16" t="str">
        <f>IF($E$11="","",$E$11)</f>
        <v>Obec Vigantice</v>
      </c>
      <c r="AI46" s="18" t="s">
        <v>38</v>
      </c>
      <c r="AM46" s="163" t="str">
        <f>IF($E$17="","",$E$17)</f>
        <v>Rušar mosty, s.r.o., Brno</v>
      </c>
      <c r="AN46" s="161"/>
      <c r="AO46" s="161"/>
      <c r="AP46" s="161"/>
      <c r="AR46" s="22"/>
      <c r="AS46" s="178" t="s">
        <v>58</v>
      </c>
      <c r="AT46" s="179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36</v>
      </c>
      <c r="L47" s="16">
        <f>IF($E$14="Vyplň údaj","",$E$14)</f>
      </c>
      <c r="AR47" s="22"/>
      <c r="AS47" s="180"/>
      <c r="AT47" s="161"/>
      <c r="BD47" s="49"/>
    </row>
    <row r="48" spans="2:56" s="6" customFormat="1" ht="12" customHeight="1">
      <c r="B48" s="22"/>
      <c r="AR48" s="22"/>
      <c r="AS48" s="180"/>
      <c r="AT48" s="161"/>
      <c r="BD48" s="49"/>
    </row>
    <row r="49" spans="2:57" s="6" customFormat="1" ht="30" customHeight="1">
      <c r="B49" s="22"/>
      <c r="C49" s="181" t="s">
        <v>59</v>
      </c>
      <c r="D49" s="173"/>
      <c r="E49" s="173"/>
      <c r="F49" s="173"/>
      <c r="G49" s="173"/>
      <c r="H49" s="32"/>
      <c r="I49" s="182" t="s">
        <v>60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83" t="s">
        <v>61</v>
      </c>
      <c r="AH49" s="173"/>
      <c r="AI49" s="173"/>
      <c r="AJ49" s="173"/>
      <c r="AK49" s="173"/>
      <c r="AL49" s="173"/>
      <c r="AM49" s="173"/>
      <c r="AN49" s="182" t="s">
        <v>62</v>
      </c>
      <c r="AO49" s="173"/>
      <c r="AP49" s="173"/>
      <c r="AQ49" s="50" t="s">
        <v>63</v>
      </c>
      <c r="AR49" s="22"/>
      <c r="AS49" s="51" t="s">
        <v>64</v>
      </c>
      <c r="AT49" s="52" t="s">
        <v>65</v>
      </c>
      <c r="AU49" s="52" t="s">
        <v>66</v>
      </c>
      <c r="AV49" s="52" t="s">
        <v>67</v>
      </c>
      <c r="AW49" s="52" t="s">
        <v>68</v>
      </c>
      <c r="AX49" s="52" t="s">
        <v>69</v>
      </c>
      <c r="AY49" s="52" t="s">
        <v>70</v>
      </c>
      <c r="AZ49" s="52" t="s">
        <v>71</v>
      </c>
      <c r="BA49" s="52" t="s">
        <v>72</v>
      </c>
      <c r="BB49" s="52" t="s">
        <v>73</v>
      </c>
      <c r="BC49" s="52" t="s">
        <v>74</v>
      </c>
      <c r="BD49" s="53" t="s">
        <v>75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6" t="s">
        <v>76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188">
        <f>ROUND($AG$52,2)</f>
        <v>0</v>
      </c>
      <c r="AH51" s="189"/>
      <c r="AI51" s="189"/>
      <c r="AJ51" s="189"/>
      <c r="AK51" s="189"/>
      <c r="AL51" s="189"/>
      <c r="AM51" s="189"/>
      <c r="AN51" s="188">
        <f>ROUND(SUM($AG$51,$AT$51),2)</f>
        <v>0</v>
      </c>
      <c r="AO51" s="189"/>
      <c r="AP51" s="189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77</v>
      </c>
      <c r="BT51" s="42" t="s">
        <v>78</v>
      </c>
      <c r="BV51" s="42" t="s">
        <v>79</v>
      </c>
      <c r="BW51" s="42" t="s">
        <v>5</v>
      </c>
      <c r="BX51" s="42" t="s">
        <v>80</v>
      </c>
      <c r="CL51" s="42" t="s">
        <v>21</v>
      </c>
    </row>
    <row r="52" spans="1:90" s="63" customFormat="1" ht="28.5" customHeight="1">
      <c r="A52" s="193" t="s">
        <v>858</v>
      </c>
      <c r="B52" s="64"/>
      <c r="C52" s="65"/>
      <c r="D52" s="186" t="s">
        <v>15</v>
      </c>
      <c r="E52" s="187"/>
      <c r="F52" s="187"/>
      <c r="G52" s="187"/>
      <c r="H52" s="187"/>
      <c r="I52" s="65"/>
      <c r="J52" s="186" t="s">
        <v>18</v>
      </c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4">
        <f>'rVIGAN - Most ev.č. M10 p...'!$J$25</f>
        <v>0</v>
      </c>
      <c r="AH52" s="185"/>
      <c r="AI52" s="185"/>
      <c r="AJ52" s="185"/>
      <c r="AK52" s="185"/>
      <c r="AL52" s="185"/>
      <c r="AM52" s="185"/>
      <c r="AN52" s="184">
        <f>ROUND(SUM($AG$52,$AT$52),2)</f>
        <v>0</v>
      </c>
      <c r="AO52" s="185"/>
      <c r="AP52" s="185"/>
      <c r="AQ52" s="66" t="s">
        <v>81</v>
      </c>
      <c r="AR52" s="64"/>
      <c r="AS52" s="67">
        <v>0</v>
      </c>
      <c r="AT52" s="68">
        <f>ROUND(SUM($AV$52:$AW$52),2)</f>
        <v>0</v>
      </c>
      <c r="AU52" s="69">
        <f>'rVIGAN - Most ev.č. M10 p...'!$P$85</f>
        <v>0</v>
      </c>
      <c r="AV52" s="68">
        <f>'rVIGAN - Most ev.č. M10 p...'!$J$28</f>
        <v>0</v>
      </c>
      <c r="AW52" s="68">
        <f>'rVIGAN - Most ev.č. M10 p...'!$J$29</f>
        <v>0</v>
      </c>
      <c r="AX52" s="68">
        <f>'rVIGAN - Most ev.č. M10 p...'!$J$30</f>
        <v>0</v>
      </c>
      <c r="AY52" s="68">
        <f>'rVIGAN - Most ev.č. M10 p...'!$J$31</f>
        <v>0</v>
      </c>
      <c r="AZ52" s="68">
        <f>'rVIGAN - Most ev.č. M10 p...'!$F$28</f>
        <v>0</v>
      </c>
      <c r="BA52" s="68">
        <f>'rVIGAN - Most ev.č. M10 p...'!$F$29</f>
        <v>0</v>
      </c>
      <c r="BB52" s="68">
        <f>'rVIGAN - Most ev.č. M10 p...'!$F$30</f>
        <v>0</v>
      </c>
      <c r="BC52" s="68">
        <f>'rVIGAN - Most ev.č. M10 p...'!$F$31</f>
        <v>0</v>
      </c>
      <c r="BD52" s="70">
        <f>'rVIGAN - Most ev.č. M10 p...'!$F$32</f>
        <v>0</v>
      </c>
      <c r="BT52" s="63" t="s">
        <v>23</v>
      </c>
      <c r="BU52" s="63" t="s">
        <v>82</v>
      </c>
      <c r="BV52" s="63" t="s">
        <v>79</v>
      </c>
      <c r="BW52" s="63" t="s">
        <v>5</v>
      </c>
      <c r="BX52" s="63" t="s">
        <v>80</v>
      </c>
      <c r="CL52" s="63" t="s">
        <v>21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rVIGAN - Most ev.č. M10 p...'!C2" tooltip="rVIGAN - Most ev.č. M10 p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5"/>
      <c r="C1" s="195"/>
      <c r="D1" s="194" t="s">
        <v>1</v>
      </c>
      <c r="E1" s="195"/>
      <c r="F1" s="196" t="s">
        <v>859</v>
      </c>
      <c r="G1" s="201" t="s">
        <v>860</v>
      </c>
      <c r="H1" s="201"/>
      <c r="I1" s="195"/>
      <c r="J1" s="196" t="s">
        <v>861</v>
      </c>
      <c r="K1" s="194" t="s">
        <v>83</v>
      </c>
      <c r="L1" s="196" t="s">
        <v>862</v>
      </c>
      <c r="M1" s="196"/>
      <c r="N1" s="196"/>
      <c r="O1" s="196"/>
      <c r="P1" s="196"/>
      <c r="Q1" s="196"/>
      <c r="R1" s="196"/>
      <c r="S1" s="196"/>
      <c r="T1" s="196"/>
      <c r="U1" s="192"/>
      <c r="V1" s="1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0" t="s">
        <v>6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84</v>
      </c>
    </row>
    <row r="4" spans="2:46" s="2" customFormat="1" ht="37.5" customHeight="1">
      <c r="B4" s="10"/>
      <c r="D4" s="11" t="s">
        <v>85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6" customFormat="1" ht="15.75" customHeight="1">
      <c r="B6" s="22"/>
      <c r="D6" s="18" t="s">
        <v>17</v>
      </c>
      <c r="K6" s="25"/>
    </row>
    <row r="7" spans="2:11" s="6" customFormat="1" ht="37.5" customHeight="1">
      <c r="B7" s="22"/>
      <c r="E7" s="176" t="s">
        <v>18</v>
      </c>
      <c r="F7" s="161"/>
      <c r="G7" s="161"/>
      <c r="H7" s="161"/>
      <c r="K7" s="25"/>
    </row>
    <row r="8" spans="2:11" s="6" customFormat="1" ht="14.25" customHeight="1">
      <c r="B8" s="22"/>
      <c r="K8" s="25"/>
    </row>
    <row r="9" spans="2:11" s="6" customFormat="1" ht="15" customHeight="1">
      <c r="B9" s="22"/>
      <c r="D9" s="18" t="s">
        <v>20</v>
      </c>
      <c r="F9" s="16" t="s">
        <v>21</v>
      </c>
      <c r="I9" s="18" t="s">
        <v>22</v>
      </c>
      <c r="J9" s="16"/>
      <c r="K9" s="25"/>
    </row>
    <row r="10" spans="2:11" s="6" customFormat="1" ht="15" customHeight="1">
      <c r="B10" s="22"/>
      <c r="D10" s="18" t="s">
        <v>24</v>
      </c>
      <c r="F10" s="16" t="s">
        <v>25</v>
      </c>
      <c r="I10" s="18" t="s">
        <v>26</v>
      </c>
      <c r="J10" s="45" t="str">
        <f>'Rekapitulace stavby'!$AN$8</f>
        <v>13.04.2015</v>
      </c>
      <c r="K10" s="25"/>
    </row>
    <row r="11" spans="2:11" s="6" customFormat="1" ht="12" customHeight="1">
      <c r="B11" s="22"/>
      <c r="K11" s="25"/>
    </row>
    <row r="12" spans="2:11" s="6" customFormat="1" ht="15" customHeight="1">
      <c r="B12" s="22"/>
      <c r="D12" s="18" t="s">
        <v>30</v>
      </c>
      <c r="I12" s="18" t="s">
        <v>31</v>
      </c>
      <c r="J12" s="16" t="s">
        <v>32</v>
      </c>
      <c r="K12" s="25"/>
    </row>
    <row r="13" spans="2:11" s="6" customFormat="1" ht="18.75" customHeight="1">
      <c r="B13" s="22"/>
      <c r="E13" s="16" t="s">
        <v>33</v>
      </c>
      <c r="I13" s="18" t="s">
        <v>34</v>
      </c>
      <c r="J13" s="16" t="s">
        <v>35</v>
      </c>
      <c r="K13" s="25"/>
    </row>
    <row r="14" spans="2:11" s="6" customFormat="1" ht="7.5" customHeight="1">
      <c r="B14" s="22"/>
      <c r="K14" s="25"/>
    </row>
    <row r="15" spans="2:11" s="6" customFormat="1" ht="15" customHeight="1">
      <c r="B15" s="22"/>
      <c r="D15" s="18" t="s">
        <v>36</v>
      </c>
      <c r="I15" s="18" t="s">
        <v>31</v>
      </c>
      <c r="J15" s="16">
        <f>IF('Rekapitulace stavby'!$AN$13="Vyplň údaj","",IF('Rekapitulace stavby'!$AN$13="","",'Rekapitulace stavby'!$AN$13))</f>
      </c>
      <c r="K15" s="25"/>
    </row>
    <row r="16" spans="2:11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34</v>
      </c>
      <c r="J16" s="16">
        <f>IF('Rekapitulace stavby'!$AN$14="Vyplň údaj","",IF('Rekapitulace stavby'!$AN$14="","",'Rekapitulace stavby'!$AN$14))</f>
      </c>
      <c r="K16" s="25"/>
    </row>
    <row r="17" spans="2:11" s="6" customFormat="1" ht="7.5" customHeight="1">
      <c r="B17" s="22"/>
      <c r="K17" s="25"/>
    </row>
    <row r="18" spans="2:11" s="6" customFormat="1" ht="15" customHeight="1">
      <c r="B18" s="22"/>
      <c r="D18" s="18" t="s">
        <v>38</v>
      </c>
      <c r="I18" s="18" t="s">
        <v>31</v>
      </c>
      <c r="J18" s="16" t="s">
        <v>39</v>
      </c>
      <c r="K18" s="25"/>
    </row>
    <row r="19" spans="2:11" s="6" customFormat="1" ht="18.75" customHeight="1">
      <c r="B19" s="22"/>
      <c r="E19" s="16" t="s">
        <v>40</v>
      </c>
      <c r="I19" s="18" t="s">
        <v>34</v>
      </c>
      <c r="J19" s="16" t="s">
        <v>41</v>
      </c>
      <c r="K19" s="25"/>
    </row>
    <row r="20" spans="2:11" s="6" customFormat="1" ht="7.5" customHeight="1">
      <c r="B20" s="22"/>
      <c r="K20" s="25"/>
    </row>
    <row r="21" spans="2:11" s="6" customFormat="1" ht="15" customHeight="1">
      <c r="B21" s="22"/>
      <c r="D21" s="18" t="s">
        <v>43</v>
      </c>
      <c r="K21" s="25"/>
    </row>
    <row r="22" spans="2:11" s="71" customFormat="1" ht="15.75" customHeight="1">
      <c r="B22" s="72"/>
      <c r="E22" s="166"/>
      <c r="F22" s="191"/>
      <c r="G22" s="191"/>
      <c r="H22" s="191"/>
      <c r="K22" s="73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4"/>
    </row>
    <row r="25" spans="2:11" s="6" customFormat="1" ht="26.25" customHeight="1">
      <c r="B25" s="22"/>
      <c r="D25" s="75" t="s">
        <v>44</v>
      </c>
      <c r="J25" s="57">
        <f>ROUND($J$85,2)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15" customHeight="1">
      <c r="B27" s="22"/>
      <c r="F27" s="26" t="s">
        <v>46</v>
      </c>
      <c r="I27" s="26" t="s">
        <v>45</v>
      </c>
      <c r="J27" s="26" t="s">
        <v>47</v>
      </c>
      <c r="K27" s="25"/>
    </row>
    <row r="28" spans="2:11" s="6" customFormat="1" ht="15" customHeight="1">
      <c r="B28" s="22"/>
      <c r="D28" s="28" t="s">
        <v>48</v>
      </c>
      <c r="E28" s="28" t="s">
        <v>49</v>
      </c>
      <c r="F28" s="76">
        <f>ROUND(SUM($BE$85:$BE$511),2)</f>
        <v>0</v>
      </c>
      <c r="I28" s="77">
        <v>0.21</v>
      </c>
      <c r="J28" s="76">
        <f>ROUND(SUM($BE$85:$BE$511)*$I$28,2)</f>
        <v>0</v>
      </c>
      <c r="K28" s="25"/>
    </row>
    <row r="29" spans="2:11" s="6" customFormat="1" ht="15" customHeight="1">
      <c r="B29" s="22"/>
      <c r="E29" s="28" t="s">
        <v>50</v>
      </c>
      <c r="F29" s="76">
        <f>ROUND(SUM($BF$85:$BF$511),2)</f>
        <v>0</v>
      </c>
      <c r="I29" s="77">
        <v>0.15</v>
      </c>
      <c r="J29" s="76">
        <f>ROUND(SUM($BF$85:$BF$511)*$I$29,2)</f>
        <v>0</v>
      </c>
      <c r="K29" s="25"/>
    </row>
    <row r="30" spans="2:11" s="6" customFormat="1" ht="15" customHeight="1" hidden="1">
      <c r="B30" s="22"/>
      <c r="E30" s="28" t="s">
        <v>51</v>
      </c>
      <c r="F30" s="76">
        <f>ROUND(SUM($BG$85:$BG$511),2)</f>
        <v>0</v>
      </c>
      <c r="I30" s="77">
        <v>0.21</v>
      </c>
      <c r="J30" s="76">
        <v>0</v>
      </c>
      <c r="K30" s="25"/>
    </row>
    <row r="31" spans="2:11" s="6" customFormat="1" ht="15" customHeight="1" hidden="1">
      <c r="B31" s="22"/>
      <c r="E31" s="28" t="s">
        <v>52</v>
      </c>
      <c r="F31" s="76">
        <f>ROUND(SUM($BH$85:$BH$511),2)</f>
        <v>0</v>
      </c>
      <c r="I31" s="77">
        <v>0.15</v>
      </c>
      <c r="J31" s="76">
        <v>0</v>
      </c>
      <c r="K31" s="25"/>
    </row>
    <row r="32" spans="2:11" s="6" customFormat="1" ht="15" customHeight="1" hidden="1">
      <c r="B32" s="22"/>
      <c r="E32" s="28" t="s">
        <v>53</v>
      </c>
      <c r="F32" s="76">
        <f>ROUND(SUM($BI$85:$BI$511),2)</f>
        <v>0</v>
      </c>
      <c r="I32" s="77">
        <v>0</v>
      </c>
      <c r="J32" s="76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54</v>
      </c>
      <c r="E34" s="32"/>
      <c r="F34" s="32"/>
      <c r="G34" s="78" t="s">
        <v>55</v>
      </c>
      <c r="H34" s="33" t="s">
        <v>56</v>
      </c>
      <c r="I34" s="32"/>
      <c r="J34" s="34">
        <f>ROUND(SUM($J$25:$J$32),2)</f>
        <v>0</v>
      </c>
      <c r="K34" s="79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80"/>
    </row>
    <row r="40" spans="2:11" s="6" customFormat="1" ht="37.5" customHeight="1">
      <c r="B40" s="22"/>
      <c r="C40" s="11" t="s">
        <v>86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17</v>
      </c>
      <c r="K42" s="25"/>
    </row>
    <row r="43" spans="2:11" s="6" customFormat="1" ht="19.5" customHeight="1">
      <c r="B43" s="22"/>
      <c r="E43" s="176" t="str">
        <f>$E$7</f>
        <v>Most ev.č. M10 přes Hážovický potok v obci Vigantice</v>
      </c>
      <c r="F43" s="161"/>
      <c r="G43" s="161"/>
      <c r="H43" s="161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24</v>
      </c>
      <c r="F45" s="16" t="str">
        <f>$F$10</f>
        <v>Vigantice</v>
      </c>
      <c r="I45" s="18" t="s">
        <v>26</v>
      </c>
      <c r="J45" s="45" t="str">
        <f>IF($J$10="","",$J$10)</f>
        <v>13.04.2015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30</v>
      </c>
      <c r="F47" s="16" t="str">
        <f>$E$13</f>
        <v>Obec Vigantice</v>
      </c>
      <c r="I47" s="18" t="s">
        <v>38</v>
      </c>
      <c r="J47" s="16" t="str">
        <f>$E$19</f>
        <v>Rušar mosty, s.r.o., Brno</v>
      </c>
      <c r="K47" s="25"/>
    </row>
    <row r="48" spans="2:11" s="6" customFormat="1" ht="15" customHeight="1">
      <c r="B48" s="22"/>
      <c r="C48" s="18" t="s">
        <v>36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1" t="s">
        <v>87</v>
      </c>
      <c r="D50" s="30"/>
      <c r="E50" s="30"/>
      <c r="F50" s="30"/>
      <c r="G50" s="30"/>
      <c r="H50" s="30"/>
      <c r="I50" s="30"/>
      <c r="J50" s="82" t="s">
        <v>88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89</v>
      </c>
      <c r="J52" s="57">
        <f>ROUND($J$85,2)</f>
        <v>0</v>
      </c>
      <c r="K52" s="25"/>
      <c r="AU52" s="6" t="s">
        <v>90</v>
      </c>
    </row>
    <row r="53" spans="2:11" s="83" customFormat="1" ht="25.5" customHeight="1">
      <c r="B53" s="84"/>
      <c r="D53" s="85" t="s">
        <v>91</v>
      </c>
      <c r="E53" s="85"/>
      <c r="F53" s="85"/>
      <c r="G53" s="85"/>
      <c r="H53" s="85"/>
      <c r="I53" s="85"/>
      <c r="J53" s="86">
        <f>ROUND($J$86,2)</f>
        <v>0</v>
      </c>
      <c r="K53" s="87"/>
    </row>
    <row r="54" spans="2:11" s="88" customFormat="1" ht="21" customHeight="1">
      <c r="B54" s="89"/>
      <c r="D54" s="90" t="s">
        <v>92</v>
      </c>
      <c r="E54" s="90"/>
      <c r="F54" s="90"/>
      <c r="G54" s="90"/>
      <c r="H54" s="90"/>
      <c r="I54" s="90"/>
      <c r="J54" s="91">
        <f>ROUND($J$87,2)</f>
        <v>0</v>
      </c>
      <c r="K54" s="92"/>
    </row>
    <row r="55" spans="2:11" s="88" customFormat="1" ht="21" customHeight="1">
      <c r="B55" s="89"/>
      <c r="D55" s="90" t="s">
        <v>93</v>
      </c>
      <c r="E55" s="90"/>
      <c r="F55" s="90"/>
      <c r="G55" s="90"/>
      <c r="H55" s="90"/>
      <c r="I55" s="90"/>
      <c r="J55" s="91">
        <f>ROUND($J$128,2)</f>
        <v>0</v>
      </c>
      <c r="K55" s="92"/>
    </row>
    <row r="56" spans="2:11" s="88" customFormat="1" ht="21" customHeight="1">
      <c r="B56" s="89"/>
      <c r="D56" s="90" t="s">
        <v>94</v>
      </c>
      <c r="E56" s="90"/>
      <c r="F56" s="90"/>
      <c r="G56" s="90"/>
      <c r="H56" s="90"/>
      <c r="I56" s="90"/>
      <c r="J56" s="91">
        <f>ROUND($J$145,2)</f>
        <v>0</v>
      </c>
      <c r="K56" s="92"/>
    </row>
    <row r="57" spans="2:11" s="88" customFormat="1" ht="21" customHeight="1">
      <c r="B57" s="89"/>
      <c r="D57" s="90" t="s">
        <v>95</v>
      </c>
      <c r="E57" s="90"/>
      <c r="F57" s="90"/>
      <c r="G57" s="90"/>
      <c r="H57" s="90"/>
      <c r="I57" s="90"/>
      <c r="J57" s="91">
        <f>ROUND($J$174,2)</f>
        <v>0</v>
      </c>
      <c r="K57" s="92"/>
    </row>
    <row r="58" spans="2:11" s="88" customFormat="1" ht="21" customHeight="1">
      <c r="B58" s="89"/>
      <c r="D58" s="90" t="s">
        <v>96</v>
      </c>
      <c r="E58" s="90"/>
      <c r="F58" s="90"/>
      <c r="G58" s="90"/>
      <c r="H58" s="90"/>
      <c r="I58" s="90"/>
      <c r="J58" s="91">
        <f>ROUND($J$219,2)</f>
        <v>0</v>
      </c>
      <c r="K58" s="92"/>
    </row>
    <row r="59" spans="2:11" s="88" customFormat="1" ht="21" customHeight="1">
      <c r="B59" s="89"/>
      <c r="D59" s="90" t="s">
        <v>97</v>
      </c>
      <c r="E59" s="90"/>
      <c r="F59" s="90"/>
      <c r="G59" s="90"/>
      <c r="H59" s="90"/>
      <c r="I59" s="90"/>
      <c r="J59" s="91">
        <f>ROUND($J$245,2)</f>
        <v>0</v>
      </c>
      <c r="K59" s="92"/>
    </row>
    <row r="60" spans="2:11" s="88" customFormat="1" ht="21" customHeight="1">
      <c r="B60" s="89"/>
      <c r="D60" s="90" t="s">
        <v>98</v>
      </c>
      <c r="E60" s="90"/>
      <c r="F60" s="90"/>
      <c r="G60" s="90"/>
      <c r="H60" s="90"/>
      <c r="I60" s="90"/>
      <c r="J60" s="91">
        <f>ROUND($J$252,2)</f>
        <v>0</v>
      </c>
      <c r="K60" s="92"/>
    </row>
    <row r="61" spans="2:11" s="88" customFormat="1" ht="21" customHeight="1">
      <c r="B61" s="89"/>
      <c r="D61" s="90" t="s">
        <v>99</v>
      </c>
      <c r="E61" s="90"/>
      <c r="F61" s="90"/>
      <c r="G61" s="90"/>
      <c r="H61" s="90"/>
      <c r="I61" s="90"/>
      <c r="J61" s="91">
        <f>ROUND($J$426,2)</f>
        <v>0</v>
      </c>
      <c r="K61" s="92"/>
    </row>
    <row r="62" spans="2:11" s="83" customFormat="1" ht="25.5" customHeight="1">
      <c r="B62" s="84"/>
      <c r="D62" s="85" t="s">
        <v>100</v>
      </c>
      <c r="E62" s="85"/>
      <c r="F62" s="85"/>
      <c r="G62" s="85"/>
      <c r="H62" s="85"/>
      <c r="I62" s="85"/>
      <c r="J62" s="86">
        <f>ROUND($J$454,2)</f>
        <v>0</v>
      </c>
      <c r="K62" s="87"/>
    </row>
    <row r="63" spans="2:11" s="88" customFormat="1" ht="21" customHeight="1">
      <c r="B63" s="89"/>
      <c r="D63" s="90" t="s">
        <v>101</v>
      </c>
      <c r="E63" s="90"/>
      <c r="F63" s="90"/>
      <c r="G63" s="90"/>
      <c r="H63" s="90"/>
      <c r="I63" s="90"/>
      <c r="J63" s="91">
        <f>ROUND($J$455,2)</f>
        <v>0</v>
      </c>
      <c r="K63" s="92"/>
    </row>
    <row r="64" spans="2:11" s="88" customFormat="1" ht="21" customHeight="1">
      <c r="B64" s="89"/>
      <c r="D64" s="90" t="s">
        <v>102</v>
      </c>
      <c r="E64" s="90"/>
      <c r="F64" s="90"/>
      <c r="G64" s="90"/>
      <c r="H64" s="90"/>
      <c r="I64" s="90"/>
      <c r="J64" s="91">
        <f>ROUND($J$487,2)</f>
        <v>0</v>
      </c>
      <c r="K64" s="92"/>
    </row>
    <row r="65" spans="2:11" s="83" customFormat="1" ht="25.5" customHeight="1">
      <c r="B65" s="84"/>
      <c r="D65" s="85" t="s">
        <v>103</v>
      </c>
      <c r="E65" s="85"/>
      <c r="F65" s="85"/>
      <c r="G65" s="85"/>
      <c r="H65" s="85"/>
      <c r="I65" s="85"/>
      <c r="J65" s="86">
        <f>ROUND($J$491,2)</f>
        <v>0</v>
      </c>
      <c r="K65" s="87"/>
    </row>
    <row r="66" spans="2:11" s="88" customFormat="1" ht="21" customHeight="1">
      <c r="B66" s="89"/>
      <c r="D66" s="90" t="s">
        <v>104</v>
      </c>
      <c r="E66" s="90"/>
      <c r="F66" s="90"/>
      <c r="G66" s="90"/>
      <c r="H66" s="90"/>
      <c r="I66" s="90"/>
      <c r="J66" s="91">
        <f>ROUND($J$492,2)</f>
        <v>0</v>
      </c>
      <c r="K66" s="92"/>
    </row>
    <row r="67" spans="2:11" s="88" customFormat="1" ht="21" customHeight="1">
      <c r="B67" s="89"/>
      <c r="D67" s="90" t="s">
        <v>105</v>
      </c>
      <c r="E67" s="90"/>
      <c r="F67" s="90"/>
      <c r="G67" s="90"/>
      <c r="H67" s="90"/>
      <c r="I67" s="90"/>
      <c r="J67" s="91">
        <f>ROUND($J$504,2)</f>
        <v>0</v>
      </c>
      <c r="K67" s="92"/>
    </row>
    <row r="68" spans="2:11" s="6" customFormat="1" ht="22.5" customHeight="1">
      <c r="B68" s="22"/>
      <c r="K68" s="25"/>
    </row>
    <row r="69" spans="2:11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8"/>
    </row>
    <row r="73" spans="2:12" s="6" customFormat="1" ht="7.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2"/>
    </row>
    <row r="74" spans="2:12" s="6" customFormat="1" ht="37.5" customHeight="1">
      <c r="B74" s="22"/>
      <c r="C74" s="11" t="s">
        <v>106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17</v>
      </c>
      <c r="L76" s="22"/>
    </row>
    <row r="77" spans="2:12" s="6" customFormat="1" ht="19.5" customHeight="1">
      <c r="B77" s="22"/>
      <c r="E77" s="176" t="str">
        <f>$E$7</f>
        <v>Most ev.č. M10 přes Hážovický potok v obci Vigantice</v>
      </c>
      <c r="F77" s="161"/>
      <c r="G77" s="161"/>
      <c r="H77" s="161"/>
      <c r="L77" s="22"/>
    </row>
    <row r="78" spans="2:12" s="6" customFormat="1" ht="7.5" customHeight="1">
      <c r="B78" s="22"/>
      <c r="L78" s="22"/>
    </row>
    <row r="79" spans="2:12" s="6" customFormat="1" ht="18.75" customHeight="1">
      <c r="B79" s="22"/>
      <c r="C79" s="18" t="s">
        <v>24</v>
      </c>
      <c r="F79" s="16" t="str">
        <f>$F$10</f>
        <v>Vigantice</v>
      </c>
      <c r="I79" s="18" t="s">
        <v>26</v>
      </c>
      <c r="J79" s="45" t="str">
        <f>IF($J$10="","",$J$10)</f>
        <v>13.04.2015</v>
      </c>
      <c r="L79" s="22"/>
    </row>
    <row r="80" spans="2:12" s="6" customFormat="1" ht="7.5" customHeight="1">
      <c r="B80" s="22"/>
      <c r="L80" s="22"/>
    </row>
    <row r="81" spans="2:12" s="6" customFormat="1" ht="15.75" customHeight="1">
      <c r="B81" s="22"/>
      <c r="C81" s="18" t="s">
        <v>30</v>
      </c>
      <c r="F81" s="16" t="str">
        <f>$E$13</f>
        <v>Obec Vigantice</v>
      </c>
      <c r="I81" s="18" t="s">
        <v>38</v>
      </c>
      <c r="J81" s="16" t="str">
        <f>$E$19</f>
        <v>Rušar mosty, s.r.o., Brno</v>
      </c>
      <c r="L81" s="22"/>
    </row>
    <row r="82" spans="2:12" s="6" customFormat="1" ht="15" customHeight="1">
      <c r="B82" s="22"/>
      <c r="C82" s="18" t="s">
        <v>36</v>
      </c>
      <c r="F82" s="16">
        <f>IF($E$16="","",$E$16)</f>
      </c>
      <c r="L82" s="22"/>
    </row>
    <row r="83" spans="2:12" s="6" customFormat="1" ht="11.25" customHeight="1">
      <c r="B83" s="22"/>
      <c r="L83" s="22"/>
    </row>
    <row r="84" spans="2:20" s="93" customFormat="1" ht="30" customHeight="1">
      <c r="B84" s="94"/>
      <c r="C84" s="95" t="s">
        <v>107</v>
      </c>
      <c r="D84" s="96" t="s">
        <v>63</v>
      </c>
      <c r="E84" s="96" t="s">
        <v>59</v>
      </c>
      <c r="F84" s="96" t="s">
        <v>108</v>
      </c>
      <c r="G84" s="96" t="s">
        <v>109</v>
      </c>
      <c r="H84" s="96" t="s">
        <v>110</v>
      </c>
      <c r="I84" s="96" t="s">
        <v>111</v>
      </c>
      <c r="J84" s="96" t="s">
        <v>112</v>
      </c>
      <c r="K84" s="97" t="s">
        <v>113</v>
      </c>
      <c r="L84" s="94"/>
      <c r="M84" s="51" t="s">
        <v>114</v>
      </c>
      <c r="N84" s="52" t="s">
        <v>48</v>
      </c>
      <c r="O84" s="52" t="s">
        <v>115</v>
      </c>
      <c r="P84" s="52" t="s">
        <v>116</v>
      </c>
      <c r="Q84" s="52" t="s">
        <v>117</v>
      </c>
      <c r="R84" s="52" t="s">
        <v>118</v>
      </c>
      <c r="S84" s="52" t="s">
        <v>119</v>
      </c>
      <c r="T84" s="53" t="s">
        <v>120</v>
      </c>
    </row>
    <row r="85" spans="2:63" s="6" customFormat="1" ht="30" customHeight="1">
      <c r="B85" s="22"/>
      <c r="C85" s="56" t="s">
        <v>89</v>
      </c>
      <c r="J85" s="98">
        <f>$BK$85</f>
        <v>0</v>
      </c>
      <c r="L85" s="22"/>
      <c r="M85" s="55"/>
      <c r="N85" s="46"/>
      <c r="O85" s="46"/>
      <c r="P85" s="99">
        <f>$P$86+$P$454+$P$491</f>
        <v>0</v>
      </c>
      <c r="Q85" s="46"/>
      <c r="R85" s="99">
        <f>$R$86+$R$454+$R$491</f>
        <v>112.18769225</v>
      </c>
      <c r="S85" s="46"/>
      <c r="T85" s="100">
        <f>$T$86+$T$454+$T$491</f>
        <v>56.21455</v>
      </c>
      <c r="AT85" s="6" t="s">
        <v>77</v>
      </c>
      <c r="AU85" s="6" t="s">
        <v>90</v>
      </c>
      <c r="BK85" s="101">
        <f>$BK$86+$BK$454+$BK$491</f>
        <v>0</v>
      </c>
    </row>
    <row r="86" spans="2:63" s="102" customFormat="1" ht="37.5" customHeight="1">
      <c r="B86" s="103"/>
      <c r="D86" s="104" t="s">
        <v>77</v>
      </c>
      <c r="E86" s="105" t="s">
        <v>121</v>
      </c>
      <c r="F86" s="105" t="s">
        <v>122</v>
      </c>
      <c r="J86" s="106">
        <f>$BK$86</f>
        <v>0</v>
      </c>
      <c r="L86" s="103"/>
      <c r="M86" s="107"/>
      <c r="P86" s="108">
        <f>$P$87+$P$128+$P$145+$P$174+$P$219+$P$245+$P$252+$P$426</f>
        <v>0</v>
      </c>
      <c r="R86" s="108">
        <f>$R$87+$R$128+$R$145+$R$174+$R$219+$R$245+$R$252+$R$426</f>
        <v>111.81797925</v>
      </c>
      <c r="T86" s="109">
        <f>$T$87+$T$128+$T$145+$T$174+$T$219+$T$245+$T$252+$T$426</f>
        <v>56.21455</v>
      </c>
      <c r="AR86" s="104" t="s">
        <v>23</v>
      </c>
      <c r="AT86" s="104" t="s">
        <v>77</v>
      </c>
      <c r="AU86" s="104" t="s">
        <v>78</v>
      </c>
      <c r="AY86" s="104" t="s">
        <v>123</v>
      </c>
      <c r="BK86" s="110">
        <f>$BK$87+$BK$128+$BK$145+$BK$174+$BK$219+$BK$245+$BK$252+$BK$426</f>
        <v>0</v>
      </c>
    </row>
    <row r="87" spans="2:63" s="102" customFormat="1" ht="21" customHeight="1">
      <c r="B87" s="103"/>
      <c r="D87" s="104" t="s">
        <v>77</v>
      </c>
      <c r="E87" s="111" t="s">
        <v>23</v>
      </c>
      <c r="F87" s="111" t="s">
        <v>124</v>
      </c>
      <c r="J87" s="112">
        <f>$BK$87</f>
        <v>0</v>
      </c>
      <c r="L87" s="103"/>
      <c r="M87" s="107"/>
      <c r="P87" s="108">
        <f>SUM($P$88:$P$127)</f>
        <v>0</v>
      </c>
      <c r="R87" s="108">
        <f>SUM($R$88:$R$127)</f>
        <v>18</v>
      </c>
      <c r="T87" s="109">
        <f>SUM($T$88:$T$127)</f>
        <v>33.075</v>
      </c>
      <c r="AR87" s="104" t="s">
        <v>23</v>
      </c>
      <c r="AT87" s="104" t="s">
        <v>77</v>
      </c>
      <c r="AU87" s="104" t="s">
        <v>23</v>
      </c>
      <c r="AY87" s="104" t="s">
        <v>123</v>
      </c>
      <c r="BK87" s="110">
        <f>SUM($BK$88:$BK$127)</f>
        <v>0</v>
      </c>
    </row>
    <row r="88" spans="2:65" s="6" customFormat="1" ht="15.75" customHeight="1">
      <c r="B88" s="22"/>
      <c r="C88" s="113" t="s">
        <v>23</v>
      </c>
      <c r="D88" s="113" t="s">
        <v>125</v>
      </c>
      <c r="E88" s="114" t="s">
        <v>126</v>
      </c>
      <c r="F88" s="115" t="s">
        <v>127</v>
      </c>
      <c r="G88" s="116" t="s">
        <v>128</v>
      </c>
      <c r="H88" s="117">
        <v>73.5</v>
      </c>
      <c r="I88" s="118"/>
      <c r="J88" s="119">
        <f>ROUND($I$88*$H$88,2)</f>
        <v>0</v>
      </c>
      <c r="K88" s="115" t="s">
        <v>129</v>
      </c>
      <c r="L88" s="22"/>
      <c r="M88" s="120"/>
      <c r="N88" s="121" t="s">
        <v>49</v>
      </c>
      <c r="Q88" s="122">
        <v>0</v>
      </c>
      <c r="R88" s="122">
        <f>$Q$88*$H$88</f>
        <v>0</v>
      </c>
      <c r="S88" s="122">
        <v>0.45</v>
      </c>
      <c r="T88" s="123">
        <f>$S$88*$H$88</f>
        <v>33.075</v>
      </c>
      <c r="AR88" s="71" t="s">
        <v>130</v>
      </c>
      <c r="AT88" s="71" t="s">
        <v>125</v>
      </c>
      <c r="AU88" s="71" t="s">
        <v>84</v>
      </c>
      <c r="AY88" s="6" t="s">
        <v>123</v>
      </c>
      <c r="BE88" s="124">
        <f>IF($N$88="základní",$J$88,0)</f>
        <v>0</v>
      </c>
      <c r="BF88" s="124">
        <f>IF($N$88="snížená",$J$88,0)</f>
        <v>0</v>
      </c>
      <c r="BG88" s="124">
        <f>IF($N$88="zákl. přenesená",$J$88,0)</f>
        <v>0</v>
      </c>
      <c r="BH88" s="124">
        <f>IF($N$88="sníž. přenesená",$J$88,0)</f>
        <v>0</v>
      </c>
      <c r="BI88" s="124">
        <f>IF($N$88="nulová",$J$88,0)</f>
        <v>0</v>
      </c>
      <c r="BJ88" s="71" t="s">
        <v>23</v>
      </c>
      <c r="BK88" s="124">
        <f>ROUND($I$88*$H$88,2)</f>
        <v>0</v>
      </c>
      <c r="BL88" s="71" t="s">
        <v>130</v>
      </c>
      <c r="BM88" s="71" t="s">
        <v>131</v>
      </c>
    </row>
    <row r="89" spans="2:47" s="6" customFormat="1" ht="27" customHeight="1">
      <c r="B89" s="22"/>
      <c r="D89" s="125" t="s">
        <v>132</v>
      </c>
      <c r="F89" s="126" t="s">
        <v>133</v>
      </c>
      <c r="L89" s="22"/>
      <c r="M89" s="48"/>
      <c r="T89" s="49"/>
      <c r="AT89" s="6" t="s">
        <v>132</v>
      </c>
      <c r="AU89" s="6" t="s">
        <v>84</v>
      </c>
    </row>
    <row r="90" spans="2:51" s="6" customFormat="1" ht="15.75" customHeight="1">
      <c r="B90" s="127"/>
      <c r="D90" s="128" t="s">
        <v>134</v>
      </c>
      <c r="E90" s="129"/>
      <c r="F90" s="130" t="s">
        <v>135</v>
      </c>
      <c r="H90" s="131">
        <v>24</v>
      </c>
      <c r="L90" s="127"/>
      <c r="M90" s="132"/>
      <c r="T90" s="133"/>
      <c r="AT90" s="129" t="s">
        <v>134</v>
      </c>
      <c r="AU90" s="129" t="s">
        <v>84</v>
      </c>
      <c r="AV90" s="129" t="s">
        <v>84</v>
      </c>
      <c r="AW90" s="129" t="s">
        <v>90</v>
      </c>
      <c r="AX90" s="129" t="s">
        <v>78</v>
      </c>
      <c r="AY90" s="129" t="s">
        <v>123</v>
      </c>
    </row>
    <row r="91" spans="2:51" s="6" customFormat="1" ht="15.75" customHeight="1">
      <c r="B91" s="127"/>
      <c r="D91" s="128" t="s">
        <v>134</v>
      </c>
      <c r="E91" s="129"/>
      <c r="F91" s="130" t="s">
        <v>136</v>
      </c>
      <c r="H91" s="131">
        <v>49.5</v>
      </c>
      <c r="L91" s="127"/>
      <c r="M91" s="132"/>
      <c r="T91" s="133"/>
      <c r="AT91" s="129" t="s">
        <v>134</v>
      </c>
      <c r="AU91" s="129" t="s">
        <v>84</v>
      </c>
      <c r="AV91" s="129" t="s">
        <v>84</v>
      </c>
      <c r="AW91" s="129" t="s">
        <v>90</v>
      </c>
      <c r="AX91" s="129" t="s">
        <v>78</v>
      </c>
      <c r="AY91" s="129" t="s">
        <v>123</v>
      </c>
    </row>
    <row r="92" spans="2:51" s="6" customFormat="1" ht="15.75" customHeight="1">
      <c r="B92" s="134"/>
      <c r="D92" s="128" t="s">
        <v>134</v>
      </c>
      <c r="E92" s="135"/>
      <c r="F92" s="136" t="s">
        <v>137</v>
      </c>
      <c r="H92" s="137">
        <v>73.5</v>
      </c>
      <c r="L92" s="134"/>
      <c r="M92" s="138"/>
      <c r="T92" s="139"/>
      <c r="AT92" s="135" t="s">
        <v>134</v>
      </c>
      <c r="AU92" s="135" t="s">
        <v>84</v>
      </c>
      <c r="AV92" s="135" t="s">
        <v>130</v>
      </c>
      <c r="AW92" s="135" t="s">
        <v>90</v>
      </c>
      <c r="AX92" s="135" t="s">
        <v>23</v>
      </c>
      <c r="AY92" s="135" t="s">
        <v>123</v>
      </c>
    </row>
    <row r="93" spans="2:65" s="6" customFormat="1" ht="15.75" customHeight="1">
      <c r="B93" s="22"/>
      <c r="C93" s="113" t="s">
        <v>84</v>
      </c>
      <c r="D93" s="113" t="s">
        <v>125</v>
      </c>
      <c r="E93" s="114" t="s">
        <v>138</v>
      </c>
      <c r="F93" s="115" t="s">
        <v>139</v>
      </c>
      <c r="G93" s="116" t="s">
        <v>140</v>
      </c>
      <c r="H93" s="117">
        <v>5.292</v>
      </c>
      <c r="I93" s="118"/>
      <c r="J93" s="119">
        <f>ROUND($I$93*$H$93,2)</f>
        <v>0</v>
      </c>
      <c r="K93" s="115" t="s">
        <v>129</v>
      </c>
      <c r="L93" s="22"/>
      <c r="M93" s="120"/>
      <c r="N93" s="121" t="s">
        <v>49</v>
      </c>
      <c r="Q93" s="122">
        <v>0</v>
      </c>
      <c r="R93" s="122">
        <f>$Q$93*$H$93</f>
        <v>0</v>
      </c>
      <c r="S93" s="122">
        <v>0</v>
      </c>
      <c r="T93" s="123">
        <f>$S$93*$H$93</f>
        <v>0</v>
      </c>
      <c r="AR93" s="71" t="s">
        <v>130</v>
      </c>
      <c r="AT93" s="71" t="s">
        <v>125</v>
      </c>
      <c r="AU93" s="71" t="s">
        <v>84</v>
      </c>
      <c r="AY93" s="6" t="s">
        <v>123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1" t="s">
        <v>23</v>
      </c>
      <c r="BK93" s="124">
        <f>ROUND($I$93*$H$93,2)</f>
        <v>0</v>
      </c>
      <c r="BL93" s="71" t="s">
        <v>130</v>
      </c>
      <c r="BM93" s="71" t="s">
        <v>141</v>
      </c>
    </row>
    <row r="94" spans="2:47" s="6" customFormat="1" ht="27" customHeight="1">
      <c r="B94" s="22"/>
      <c r="D94" s="125" t="s">
        <v>132</v>
      </c>
      <c r="F94" s="126" t="s">
        <v>142</v>
      </c>
      <c r="L94" s="22"/>
      <c r="M94" s="48"/>
      <c r="T94" s="49"/>
      <c r="AT94" s="6" t="s">
        <v>132</v>
      </c>
      <c r="AU94" s="6" t="s">
        <v>84</v>
      </c>
    </row>
    <row r="95" spans="2:51" s="6" customFormat="1" ht="15.75" customHeight="1">
      <c r="B95" s="127"/>
      <c r="D95" s="128" t="s">
        <v>134</v>
      </c>
      <c r="E95" s="129"/>
      <c r="F95" s="130" t="s">
        <v>143</v>
      </c>
      <c r="H95" s="131">
        <v>3.192</v>
      </c>
      <c r="L95" s="127"/>
      <c r="M95" s="132"/>
      <c r="T95" s="133"/>
      <c r="AT95" s="129" t="s">
        <v>134</v>
      </c>
      <c r="AU95" s="129" t="s">
        <v>84</v>
      </c>
      <c r="AV95" s="129" t="s">
        <v>84</v>
      </c>
      <c r="AW95" s="129" t="s">
        <v>90</v>
      </c>
      <c r="AX95" s="129" t="s">
        <v>78</v>
      </c>
      <c r="AY95" s="129" t="s">
        <v>123</v>
      </c>
    </row>
    <row r="96" spans="2:51" s="6" customFormat="1" ht="15.75" customHeight="1">
      <c r="B96" s="127"/>
      <c r="D96" s="128" t="s">
        <v>134</v>
      </c>
      <c r="E96" s="129"/>
      <c r="F96" s="130" t="s">
        <v>144</v>
      </c>
      <c r="H96" s="131">
        <v>2.1</v>
      </c>
      <c r="L96" s="127"/>
      <c r="M96" s="132"/>
      <c r="T96" s="133"/>
      <c r="AT96" s="129" t="s">
        <v>134</v>
      </c>
      <c r="AU96" s="129" t="s">
        <v>84</v>
      </c>
      <c r="AV96" s="129" t="s">
        <v>84</v>
      </c>
      <c r="AW96" s="129" t="s">
        <v>90</v>
      </c>
      <c r="AX96" s="129" t="s">
        <v>78</v>
      </c>
      <c r="AY96" s="129" t="s">
        <v>123</v>
      </c>
    </row>
    <row r="97" spans="2:51" s="6" customFormat="1" ht="15.75" customHeight="1">
      <c r="B97" s="134"/>
      <c r="D97" s="128" t="s">
        <v>134</v>
      </c>
      <c r="E97" s="135"/>
      <c r="F97" s="136" t="s">
        <v>137</v>
      </c>
      <c r="H97" s="137">
        <v>5.292</v>
      </c>
      <c r="L97" s="134"/>
      <c r="M97" s="138"/>
      <c r="T97" s="139"/>
      <c r="AT97" s="135" t="s">
        <v>134</v>
      </c>
      <c r="AU97" s="135" t="s">
        <v>84</v>
      </c>
      <c r="AV97" s="135" t="s">
        <v>130</v>
      </c>
      <c r="AW97" s="135" t="s">
        <v>90</v>
      </c>
      <c r="AX97" s="135" t="s">
        <v>23</v>
      </c>
      <c r="AY97" s="135" t="s">
        <v>123</v>
      </c>
    </row>
    <row r="98" spans="2:65" s="6" customFormat="1" ht="15.75" customHeight="1">
      <c r="B98" s="22"/>
      <c r="C98" s="113" t="s">
        <v>145</v>
      </c>
      <c r="D98" s="113" t="s">
        <v>125</v>
      </c>
      <c r="E98" s="114" t="s">
        <v>146</v>
      </c>
      <c r="F98" s="115" t="s">
        <v>147</v>
      </c>
      <c r="G98" s="116" t="s">
        <v>140</v>
      </c>
      <c r="H98" s="117">
        <v>16.688</v>
      </c>
      <c r="I98" s="118"/>
      <c r="J98" s="119">
        <f>ROUND($I$98*$H$98,2)</f>
        <v>0</v>
      </c>
      <c r="K98" s="115" t="s">
        <v>129</v>
      </c>
      <c r="L98" s="22"/>
      <c r="M98" s="120"/>
      <c r="N98" s="121" t="s">
        <v>49</v>
      </c>
      <c r="Q98" s="122">
        <v>0</v>
      </c>
      <c r="R98" s="122">
        <f>$Q$98*$H$98</f>
        <v>0</v>
      </c>
      <c r="S98" s="122">
        <v>0</v>
      </c>
      <c r="T98" s="123">
        <f>$S$98*$H$98</f>
        <v>0</v>
      </c>
      <c r="AR98" s="71" t="s">
        <v>130</v>
      </c>
      <c r="AT98" s="71" t="s">
        <v>125</v>
      </c>
      <c r="AU98" s="71" t="s">
        <v>84</v>
      </c>
      <c r="AY98" s="6" t="s">
        <v>123</v>
      </c>
      <c r="BE98" s="124">
        <f>IF($N$98="základní",$J$98,0)</f>
        <v>0</v>
      </c>
      <c r="BF98" s="124">
        <f>IF($N$98="snížená",$J$98,0)</f>
        <v>0</v>
      </c>
      <c r="BG98" s="124">
        <f>IF($N$98="zákl. přenesená",$J$98,0)</f>
        <v>0</v>
      </c>
      <c r="BH98" s="124">
        <f>IF($N$98="sníž. přenesená",$J$98,0)</f>
        <v>0</v>
      </c>
      <c r="BI98" s="124">
        <f>IF($N$98="nulová",$J$98,0)</f>
        <v>0</v>
      </c>
      <c r="BJ98" s="71" t="s">
        <v>23</v>
      </c>
      <c r="BK98" s="124">
        <f>ROUND($I$98*$H$98,2)</f>
        <v>0</v>
      </c>
      <c r="BL98" s="71" t="s">
        <v>130</v>
      </c>
      <c r="BM98" s="71" t="s">
        <v>148</v>
      </c>
    </row>
    <row r="99" spans="2:47" s="6" customFormat="1" ht="27" customHeight="1">
      <c r="B99" s="22"/>
      <c r="D99" s="125" t="s">
        <v>132</v>
      </c>
      <c r="F99" s="126" t="s">
        <v>149</v>
      </c>
      <c r="L99" s="22"/>
      <c r="M99" s="48"/>
      <c r="T99" s="49"/>
      <c r="AT99" s="6" t="s">
        <v>132</v>
      </c>
      <c r="AU99" s="6" t="s">
        <v>84</v>
      </c>
    </row>
    <row r="100" spans="2:51" s="6" customFormat="1" ht="15.75" customHeight="1">
      <c r="B100" s="140"/>
      <c r="D100" s="128" t="s">
        <v>134</v>
      </c>
      <c r="E100" s="141"/>
      <c r="F100" s="142" t="s">
        <v>150</v>
      </c>
      <c r="H100" s="141"/>
      <c r="L100" s="140"/>
      <c r="M100" s="143"/>
      <c r="T100" s="144"/>
      <c r="AT100" s="141" t="s">
        <v>134</v>
      </c>
      <c r="AU100" s="141" t="s">
        <v>84</v>
      </c>
      <c r="AV100" s="141" t="s">
        <v>23</v>
      </c>
      <c r="AW100" s="141" t="s">
        <v>90</v>
      </c>
      <c r="AX100" s="141" t="s">
        <v>78</v>
      </c>
      <c r="AY100" s="141" t="s">
        <v>123</v>
      </c>
    </row>
    <row r="101" spans="2:51" s="6" customFormat="1" ht="15.75" customHeight="1">
      <c r="B101" s="127"/>
      <c r="D101" s="128" t="s">
        <v>134</v>
      </c>
      <c r="E101" s="129"/>
      <c r="F101" s="130" t="s">
        <v>151</v>
      </c>
      <c r="H101" s="131">
        <v>1.313</v>
      </c>
      <c r="L101" s="127"/>
      <c r="M101" s="132"/>
      <c r="T101" s="133"/>
      <c r="AT101" s="129" t="s">
        <v>134</v>
      </c>
      <c r="AU101" s="129" t="s">
        <v>84</v>
      </c>
      <c r="AV101" s="129" t="s">
        <v>84</v>
      </c>
      <c r="AW101" s="129" t="s">
        <v>90</v>
      </c>
      <c r="AX101" s="129" t="s">
        <v>78</v>
      </c>
      <c r="AY101" s="129" t="s">
        <v>123</v>
      </c>
    </row>
    <row r="102" spans="2:51" s="6" customFormat="1" ht="15.75" customHeight="1">
      <c r="B102" s="127"/>
      <c r="D102" s="128" t="s">
        <v>134</v>
      </c>
      <c r="E102" s="129"/>
      <c r="F102" s="130" t="s">
        <v>152</v>
      </c>
      <c r="H102" s="131">
        <v>15.375</v>
      </c>
      <c r="L102" s="127"/>
      <c r="M102" s="132"/>
      <c r="T102" s="133"/>
      <c r="AT102" s="129" t="s">
        <v>134</v>
      </c>
      <c r="AU102" s="129" t="s">
        <v>84</v>
      </c>
      <c r="AV102" s="129" t="s">
        <v>84</v>
      </c>
      <c r="AW102" s="129" t="s">
        <v>90</v>
      </c>
      <c r="AX102" s="129" t="s">
        <v>78</v>
      </c>
      <c r="AY102" s="129" t="s">
        <v>123</v>
      </c>
    </row>
    <row r="103" spans="2:51" s="6" customFormat="1" ht="15.75" customHeight="1">
      <c r="B103" s="134"/>
      <c r="D103" s="128" t="s">
        <v>134</v>
      </c>
      <c r="E103" s="135"/>
      <c r="F103" s="136" t="s">
        <v>137</v>
      </c>
      <c r="H103" s="137">
        <v>16.688</v>
      </c>
      <c r="L103" s="134"/>
      <c r="M103" s="138"/>
      <c r="T103" s="139"/>
      <c r="AT103" s="135" t="s">
        <v>134</v>
      </c>
      <c r="AU103" s="135" t="s">
        <v>84</v>
      </c>
      <c r="AV103" s="135" t="s">
        <v>130</v>
      </c>
      <c r="AW103" s="135" t="s">
        <v>90</v>
      </c>
      <c r="AX103" s="135" t="s">
        <v>23</v>
      </c>
      <c r="AY103" s="135" t="s">
        <v>123</v>
      </c>
    </row>
    <row r="104" spans="2:65" s="6" customFormat="1" ht="15.75" customHeight="1">
      <c r="B104" s="22"/>
      <c r="C104" s="113" t="s">
        <v>130</v>
      </c>
      <c r="D104" s="113" t="s">
        <v>125</v>
      </c>
      <c r="E104" s="114" t="s">
        <v>153</v>
      </c>
      <c r="F104" s="115" t="s">
        <v>154</v>
      </c>
      <c r="G104" s="116" t="s">
        <v>140</v>
      </c>
      <c r="H104" s="117">
        <v>21.98</v>
      </c>
      <c r="I104" s="118"/>
      <c r="J104" s="119">
        <f>ROUND($I$104*$H$104,2)</f>
        <v>0</v>
      </c>
      <c r="K104" s="115" t="s">
        <v>129</v>
      </c>
      <c r="L104" s="22"/>
      <c r="M104" s="120"/>
      <c r="N104" s="121" t="s">
        <v>49</v>
      </c>
      <c r="Q104" s="122">
        <v>0</v>
      </c>
      <c r="R104" s="122">
        <f>$Q$104*$H$104</f>
        <v>0</v>
      </c>
      <c r="S104" s="122">
        <v>0</v>
      </c>
      <c r="T104" s="123">
        <f>$S$104*$H$104</f>
        <v>0</v>
      </c>
      <c r="AR104" s="71" t="s">
        <v>130</v>
      </c>
      <c r="AT104" s="71" t="s">
        <v>125</v>
      </c>
      <c r="AU104" s="71" t="s">
        <v>84</v>
      </c>
      <c r="AY104" s="6" t="s">
        <v>123</v>
      </c>
      <c r="BE104" s="124">
        <f>IF($N$104="základní",$J$104,0)</f>
        <v>0</v>
      </c>
      <c r="BF104" s="124">
        <f>IF($N$104="snížená",$J$104,0)</f>
        <v>0</v>
      </c>
      <c r="BG104" s="124">
        <f>IF($N$104="zákl. přenesená",$J$104,0)</f>
        <v>0</v>
      </c>
      <c r="BH104" s="124">
        <f>IF($N$104="sníž. přenesená",$J$104,0)</f>
        <v>0</v>
      </c>
      <c r="BI104" s="124">
        <f>IF($N$104="nulová",$J$104,0)</f>
        <v>0</v>
      </c>
      <c r="BJ104" s="71" t="s">
        <v>23</v>
      </c>
      <c r="BK104" s="124">
        <f>ROUND($I$104*$H$104,2)</f>
        <v>0</v>
      </c>
      <c r="BL104" s="71" t="s">
        <v>130</v>
      </c>
      <c r="BM104" s="71" t="s">
        <v>155</v>
      </c>
    </row>
    <row r="105" spans="2:47" s="6" customFormat="1" ht="27" customHeight="1">
      <c r="B105" s="22"/>
      <c r="D105" s="125" t="s">
        <v>132</v>
      </c>
      <c r="F105" s="126" t="s">
        <v>156</v>
      </c>
      <c r="L105" s="22"/>
      <c r="M105" s="48"/>
      <c r="T105" s="49"/>
      <c r="AT105" s="6" t="s">
        <v>132</v>
      </c>
      <c r="AU105" s="6" t="s">
        <v>84</v>
      </c>
    </row>
    <row r="106" spans="2:51" s="6" customFormat="1" ht="15.75" customHeight="1">
      <c r="B106" s="127"/>
      <c r="D106" s="128" t="s">
        <v>134</v>
      </c>
      <c r="E106" s="129"/>
      <c r="F106" s="130" t="s">
        <v>157</v>
      </c>
      <c r="H106" s="131">
        <v>16.688</v>
      </c>
      <c r="L106" s="127"/>
      <c r="M106" s="132"/>
      <c r="T106" s="133"/>
      <c r="AT106" s="129" t="s">
        <v>134</v>
      </c>
      <c r="AU106" s="129" t="s">
        <v>84</v>
      </c>
      <c r="AV106" s="129" t="s">
        <v>84</v>
      </c>
      <c r="AW106" s="129" t="s">
        <v>90</v>
      </c>
      <c r="AX106" s="129" t="s">
        <v>78</v>
      </c>
      <c r="AY106" s="129" t="s">
        <v>123</v>
      </c>
    </row>
    <row r="107" spans="2:51" s="6" customFormat="1" ht="15.75" customHeight="1">
      <c r="B107" s="127"/>
      <c r="D107" s="128" t="s">
        <v>134</v>
      </c>
      <c r="E107" s="129"/>
      <c r="F107" s="130" t="s">
        <v>158</v>
      </c>
      <c r="H107" s="131">
        <v>3.192</v>
      </c>
      <c r="L107" s="127"/>
      <c r="M107" s="132"/>
      <c r="T107" s="133"/>
      <c r="AT107" s="129" t="s">
        <v>134</v>
      </c>
      <c r="AU107" s="129" t="s">
        <v>84</v>
      </c>
      <c r="AV107" s="129" t="s">
        <v>84</v>
      </c>
      <c r="AW107" s="129" t="s">
        <v>90</v>
      </c>
      <c r="AX107" s="129" t="s">
        <v>78</v>
      </c>
      <c r="AY107" s="129" t="s">
        <v>123</v>
      </c>
    </row>
    <row r="108" spans="2:51" s="6" customFormat="1" ht="15.75" customHeight="1">
      <c r="B108" s="127"/>
      <c r="D108" s="128" t="s">
        <v>134</v>
      </c>
      <c r="E108" s="129"/>
      <c r="F108" s="130" t="s">
        <v>159</v>
      </c>
      <c r="H108" s="131">
        <v>2.1</v>
      </c>
      <c r="L108" s="127"/>
      <c r="M108" s="132"/>
      <c r="T108" s="133"/>
      <c r="AT108" s="129" t="s">
        <v>134</v>
      </c>
      <c r="AU108" s="129" t="s">
        <v>84</v>
      </c>
      <c r="AV108" s="129" t="s">
        <v>84</v>
      </c>
      <c r="AW108" s="129" t="s">
        <v>90</v>
      </c>
      <c r="AX108" s="129" t="s">
        <v>78</v>
      </c>
      <c r="AY108" s="129" t="s">
        <v>123</v>
      </c>
    </row>
    <row r="109" spans="2:51" s="6" customFormat="1" ht="15.75" customHeight="1">
      <c r="B109" s="134"/>
      <c r="D109" s="128" t="s">
        <v>134</v>
      </c>
      <c r="E109" s="135"/>
      <c r="F109" s="136" t="s">
        <v>137</v>
      </c>
      <c r="H109" s="137">
        <v>21.98</v>
      </c>
      <c r="L109" s="134"/>
      <c r="M109" s="138"/>
      <c r="T109" s="139"/>
      <c r="AT109" s="135" t="s">
        <v>134</v>
      </c>
      <c r="AU109" s="135" t="s">
        <v>84</v>
      </c>
      <c r="AV109" s="135" t="s">
        <v>130</v>
      </c>
      <c r="AW109" s="135" t="s">
        <v>90</v>
      </c>
      <c r="AX109" s="135" t="s">
        <v>23</v>
      </c>
      <c r="AY109" s="135" t="s">
        <v>123</v>
      </c>
    </row>
    <row r="110" spans="2:65" s="6" customFormat="1" ht="15.75" customHeight="1">
      <c r="B110" s="22"/>
      <c r="C110" s="113" t="s">
        <v>160</v>
      </c>
      <c r="D110" s="113" t="s">
        <v>125</v>
      </c>
      <c r="E110" s="114" t="s">
        <v>161</v>
      </c>
      <c r="F110" s="115" t="s">
        <v>162</v>
      </c>
      <c r="G110" s="116" t="s">
        <v>140</v>
      </c>
      <c r="H110" s="117">
        <v>109.9</v>
      </c>
      <c r="I110" s="118"/>
      <c r="J110" s="119">
        <f>ROUND($I$110*$H$110,2)</f>
        <v>0</v>
      </c>
      <c r="K110" s="115" t="s">
        <v>129</v>
      </c>
      <c r="L110" s="22"/>
      <c r="M110" s="120"/>
      <c r="N110" s="121" t="s">
        <v>49</v>
      </c>
      <c r="Q110" s="122">
        <v>0</v>
      </c>
      <c r="R110" s="122">
        <f>$Q$110*$H$110</f>
        <v>0</v>
      </c>
      <c r="S110" s="122">
        <v>0</v>
      </c>
      <c r="T110" s="123">
        <f>$S$110*$H$110</f>
        <v>0</v>
      </c>
      <c r="AR110" s="71" t="s">
        <v>130</v>
      </c>
      <c r="AT110" s="71" t="s">
        <v>125</v>
      </c>
      <c r="AU110" s="71" t="s">
        <v>84</v>
      </c>
      <c r="AY110" s="6" t="s">
        <v>123</v>
      </c>
      <c r="BE110" s="124">
        <f>IF($N$110="základní",$J$110,0)</f>
        <v>0</v>
      </c>
      <c r="BF110" s="124">
        <f>IF($N$110="snížená",$J$110,0)</f>
        <v>0</v>
      </c>
      <c r="BG110" s="124">
        <f>IF($N$110="zákl. přenesená",$J$110,0)</f>
        <v>0</v>
      </c>
      <c r="BH110" s="124">
        <f>IF($N$110="sníž. přenesená",$J$110,0)</f>
        <v>0</v>
      </c>
      <c r="BI110" s="124">
        <f>IF($N$110="nulová",$J$110,0)</f>
        <v>0</v>
      </c>
      <c r="BJ110" s="71" t="s">
        <v>23</v>
      </c>
      <c r="BK110" s="124">
        <f>ROUND($I$110*$H$110,2)</f>
        <v>0</v>
      </c>
      <c r="BL110" s="71" t="s">
        <v>130</v>
      </c>
      <c r="BM110" s="71" t="s">
        <v>163</v>
      </c>
    </row>
    <row r="111" spans="2:47" s="6" customFormat="1" ht="27" customHeight="1">
      <c r="B111" s="22"/>
      <c r="D111" s="125" t="s">
        <v>132</v>
      </c>
      <c r="F111" s="126" t="s">
        <v>164</v>
      </c>
      <c r="L111" s="22"/>
      <c r="M111" s="48"/>
      <c r="T111" s="49"/>
      <c r="AT111" s="6" t="s">
        <v>132</v>
      </c>
      <c r="AU111" s="6" t="s">
        <v>84</v>
      </c>
    </row>
    <row r="112" spans="2:51" s="6" customFormat="1" ht="15.75" customHeight="1">
      <c r="B112" s="127"/>
      <c r="D112" s="128" t="s">
        <v>134</v>
      </c>
      <c r="E112" s="129"/>
      <c r="F112" s="130" t="s">
        <v>165</v>
      </c>
      <c r="H112" s="131">
        <v>83.44</v>
      </c>
      <c r="L112" s="127"/>
      <c r="M112" s="132"/>
      <c r="T112" s="133"/>
      <c r="AT112" s="129" t="s">
        <v>134</v>
      </c>
      <c r="AU112" s="129" t="s">
        <v>84</v>
      </c>
      <c r="AV112" s="129" t="s">
        <v>84</v>
      </c>
      <c r="AW112" s="129" t="s">
        <v>90</v>
      </c>
      <c r="AX112" s="129" t="s">
        <v>78</v>
      </c>
      <c r="AY112" s="129" t="s">
        <v>123</v>
      </c>
    </row>
    <row r="113" spans="2:51" s="6" customFormat="1" ht="15.75" customHeight="1">
      <c r="B113" s="127"/>
      <c r="D113" s="128" t="s">
        <v>134</v>
      </c>
      <c r="E113" s="129"/>
      <c r="F113" s="130" t="s">
        <v>166</v>
      </c>
      <c r="H113" s="131">
        <v>15.96</v>
      </c>
      <c r="L113" s="127"/>
      <c r="M113" s="132"/>
      <c r="T113" s="133"/>
      <c r="AT113" s="129" t="s">
        <v>134</v>
      </c>
      <c r="AU113" s="129" t="s">
        <v>84</v>
      </c>
      <c r="AV113" s="129" t="s">
        <v>84</v>
      </c>
      <c r="AW113" s="129" t="s">
        <v>90</v>
      </c>
      <c r="AX113" s="129" t="s">
        <v>78</v>
      </c>
      <c r="AY113" s="129" t="s">
        <v>123</v>
      </c>
    </row>
    <row r="114" spans="2:51" s="6" customFormat="1" ht="15.75" customHeight="1">
      <c r="B114" s="127"/>
      <c r="D114" s="128" t="s">
        <v>134</v>
      </c>
      <c r="E114" s="129"/>
      <c r="F114" s="130" t="s">
        <v>167</v>
      </c>
      <c r="H114" s="131">
        <v>10.5</v>
      </c>
      <c r="L114" s="127"/>
      <c r="M114" s="132"/>
      <c r="T114" s="133"/>
      <c r="AT114" s="129" t="s">
        <v>134</v>
      </c>
      <c r="AU114" s="129" t="s">
        <v>84</v>
      </c>
      <c r="AV114" s="129" t="s">
        <v>84</v>
      </c>
      <c r="AW114" s="129" t="s">
        <v>90</v>
      </c>
      <c r="AX114" s="129" t="s">
        <v>78</v>
      </c>
      <c r="AY114" s="129" t="s">
        <v>123</v>
      </c>
    </row>
    <row r="115" spans="2:51" s="6" customFormat="1" ht="15.75" customHeight="1">
      <c r="B115" s="134"/>
      <c r="D115" s="128" t="s">
        <v>134</v>
      </c>
      <c r="E115" s="135"/>
      <c r="F115" s="136" t="s">
        <v>137</v>
      </c>
      <c r="H115" s="137">
        <v>109.9</v>
      </c>
      <c r="L115" s="134"/>
      <c r="M115" s="138"/>
      <c r="T115" s="139"/>
      <c r="AT115" s="135" t="s">
        <v>134</v>
      </c>
      <c r="AU115" s="135" t="s">
        <v>84</v>
      </c>
      <c r="AV115" s="135" t="s">
        <v>130</v>
      </c>
      <c r="AW115" s="135" t="s">
        <v>90</v>
      </c>
      <c r="AX115" s="135" t="s">
        <v>23</v>
      </c>
      <c r="AY115" s="135" t="s">
        <v>123</v>
      </c>
    </row>
    <row r="116" spans="2:65" s="6" customFormat="1" ht="15.75" customHeight="1">
      <c r="B116" s="22"/>
      <c r="C116" s="113" t="s">
        <v>168</v>
      </c>
      <c r="D116" s="113" t="s">
        <v>125</v>
      </c>
      <c r="E116" s="114" t="s">
        <v>169</v>
      </c>
      <c r="F116" s="115" t="s">
        <v>170</v>
      </c>
      <c r="G116" s="116" t="s">
        <v>140</v>
      </c>
      <c r="H116" s="117">
        <v>10</v>
      </c>
      <c r="I116" s="118"/>
      <c r="J116" s="119">
        <f>ROUND($I$116*$H$116,2)</f>
        <v>0</v>
      </c>
      <c r="K116" s="115" t="s">
        <v>129</v>
      </c>
      <c r="L116" s="22"/>
      <c r="M116" s="120"/>
      <c r="N116" s="121" t="s">
        <v>49</v>
      </c>
      <c r="Q116" s="122">
        <v>0</v>
      </c>
      <c r="R116" s="122">
        <f>$Q$116*$H$116</f>
        <v>0</v>
      </c>
      <c r="S116" s="122">
        <v>0</v>
      </c>
      <c r="T116" s="123">
        <f>$S$116*$H$116</f>
        <v>0</v>
      </c>
      <c r="AR116" s="71" t="s">
        <v>130</v>
      </c>
      <c r="AT116" s="71" t="s">
        <v>125</v>
      </c>
      <c r="AU116" s="71" t="s">
        <v>84</v>
      </c>
      <c r="AY116" s="6" t="s">
        <v>123</v>
      </c>
      <c r="BE116" s="124">
        <f>IF($N$116="základní",$J$116,0)</f>
        <v>0</v>
      </c>
      <c r="BF116" s="124">
        <f>IF($N$116="snížená",$J$116,0)</f>
        <v>0</v>
      </c>
      <c r="BG116" s="124">
        <f>IF($N$116="zákl. přenesená",$J$116,0)</f>
        <v>0</v>
      </c>
      <c r="BH116" s="124">
        <f>IF($N$116="sníž. přenesená",$J$116,0)</f>
        <v>0</v>
      </c>
      <c r="BI116" s="124">
        <f>IF($N$116="nulová",$J$116,0)</f>
        <v>0</v>
      </c>
      <c r="BJ116" s="71" t="s">
        <v>23</v>
      </c>
      <c r="BK116" s="124">
        <f>ROUND($I$116*$H$116,2)</f>
        <v>0</v>
      </c>
      <c r="BL116" s="71" t="s">
        <v>130</v>
      </c>
      <c r="BM116" s="71" t="s">
        <v>171</v>
      </c>
    </row>
    <row r="117" spans="2:47" s="6" customFormat="1" ht="16.5" customHeight="1">
      <c r="B117" s="22"/>
      <c r="D117" s="125" t="s">
        <v>132</v>
      </c>
      <c r="F117" s="126" t="s">
        <v>172</v>
      </c>
      <c r="L117" s="22"/>
      <c r="M117" s="48"/>
      <c r="T117" s="49"/>
      <c r="AT117" s="6" t="s">
        <v>132</v>
      </c>
      <c r="AU117" s="6" t="s">
        <v>84</v>
      </c>
    </row>
    <row r="118" spans="2:51" s="6" customFormat="1" ht="15.75" customHeight="1">
      <c r="B118" s="127"/>
      <c r="D118" s="128" t="s">
        <v>134</v>
      </c>
      <c r="E118" s="129"/>
      <c r="F118" s="130" t="s">
        <v>173</v>
      </c>
      <c r="H118" s="131">
        <v>10</v>
      </c>
      <c r="L118" s="127"/>
      <c r="M118" s="132"/>
      <c r="T118" s="133"/>
      <c r="AT118" s="129" t="s">
        <v>134</v>
      </c>
      <c r="AU118" s="129" t="s">
        <v>84</v>
      </c>
      <c r="AV118" s="129" t="s">
        <v>84</v>
      </c>
      <c r="AW118" s="129" t="s">
        <v>90</v>
      </c>
      <c r="AX118" s="129" t="s">
        <v>23</v>
      </c>
      <c r="AY118" s="129" t="s">
        <v>123</v>
      </c>
    </row>
    <row r="119" spans="2:65" s="6" customFormat="1" ht="15.75" customHeight="1">
      <c r="B119" s="22"/>
      <c r="C119" s="145" t="s">
        <v>174</v>
      </c>
      <c r="D119" s="145" t="s">
        <v>175</v>
      </c>
      <c r="E119" s="146" t="s">
        <v>176</v>
      </c>
      <c r="F119" s="147" t="s">
        <v>177</v>
      </c>
      <c r="G119" s="148" t="s">
        <v>178</v>
      </c>
      <c r="H119" s="149">
        <v>18</v>
      </c>
      <c r="I119" s="150"/>
      <c r="J119" s="151">
        <f>ROUND($I$119*$H$119,2)</f>
        <v>0</v>
      </c>
      <c r="K119" s="147" t="s">
        <v>129</v>
      </c>
      <c r="L119" s="152"/>
      <c r="M119" s="153"/>
      <c r="N119" s="154" t="s">
        <v>49</v>
      </c>
      <c r="Q119" s="122">
        <v>1</v>
      </c>
      <c r="R119" s="122">
        <f>$Q$119*$H$119</f>
        <v>18</v>
      </c>
      <c r="S119" s="122">
        <v>0</v>
      </c>
      <c r="T119" s="123">
        <f>$S$119*$H$119</f>
        <v>0</v>
      </c>
      <c r="AR119" s="71" t="s">
        <v>179</v>
      </c>
      <c r="AT119" s="71" t="s">
        <v>175</v>
      </c>
      <c r="AU119" s="71" t="s">
        <v>84</v>
      </c>
      <c r="AY119" s="6" t="s">
        <v>123</v>
      </c>
      <c r="BE119" s="124">
        <f>IF($N$119="základní",$J$119,0)</f>
        <v>0</v>
      </c>
      <c r="BF119" s="124">
        <f>IF($N$119="snížená",$J$119,0)</f>
        <v>0</v>
      </c>
      <c r="BG119" s="124">
        <f>IF($N$119="zákl. přenesená",$J$119,0)</f>
        <v>0</v>
      </c>
      <c r="BH119" s="124">
        <f>IF($N$119="sníž. přenesená",$J$119,0)</f>
        <v>0</v>
      </c>
      <c r="BI119" s="124">
        <f>IF($N$119="nulová",$J$119,0)</f>
        <v>0</v>
      </c>
      <c r="BJ119" s="71" t="s">
        <v>23</v>
      </c>
      <c r="BK119" s="124">
        <f>ROUND($I$119*$H$119,2)</f>
        <v>0</v>
      </c>
      <c r="BL119" s="71" t="s">
        <v>130</v>
      </c>
      <c r="BM119" s="71" t="s">
        <v>180</v>
      </c>
    </row>
    <row r="120" spans="2:47" s="6" customFormat="1" ht="27" customHeight="1">
      <c r="B120" s="22"/>
      <c r="D120" s="125" t="s">
        <v>132</v>
      </c>
      <c r="F120" s="126" t="s">
        <v>181</v>
      </c>
      <c r="L120" s="22"/>
      <c r="M120" s="48"/>
      <c r="T120" s="49"/>
      <c r="AT120" s="6" t="s">
        <v>132</v>
      </c>
      <c r="AU120" s="6" t="s">
        <v>84</v>
      </c>
    </row>
    <row r="121" spans="2:51" s="6" customFormat="1" ht="15.75" customHeight="1">
      <c r="B121" s="127"/>
      <c r="D121" s="128" t="s">
        <v>134</v>
      </c>
      <c r="E121" s="129"/>
      <c r="F121" s="130" t="s">
        <v>182</v>
      </c>
      <c r="H121" s="131">
        <v>18</v>
      </c>
      <c r="L121" s="127"/>
      <c r="M121" s="132"/>
      <c r="T121" s="133"/>
      <c r="AT121" s="129" t="s">
        <v>134</v>
      </c>
      <c r="AU121" s="129" t="s">
        <v>84</v>
      </c>
      <c r="AV121" s="129" t="s">
        <v>84</v>
      </c>
      <c r="AW121" s="129" t="s">
        <v>90</v>
      </c>
      <c r="AX121" s="129" t="s">
        <v>23</v>
      </c>
      <c r="AY121" s="129" t="s">
        <v>123</v>
      </c>
    </row>
    <row r="122" spans="2:65" s="6" customFormat="1" ht="15.75" customHeight="1">
      <c r="B122" s="22"/>
      <c r="C122" s="113" t="s">
        <v>179</v>
      </c>
      <c r="D122" s="113" t="s">
        <v>125</v>
      </c>
      <c r="E122" s="114" t="s">
        <v>183</v>
      </c>
      <c r="F122" s="115" t="s">
        <v>184</v>
      </c>
      <c r="G122" s="116" t="s">
        <v>178</v>
      </c>
      <c r="H122" s="117">
        <v>41.762</v>
      </c>
      <c r="I122" s="118"/>
      <c r="J122" s="119">
        <f>ROUND($I$122*$H$122,2)</f>
        <v>0</v>
      </c>
      <c r="K122" s="115" t="s">
        <v>129</v>
      </c>
      <c r="L122" s="22"/>
      <c r="M122" s="120"/>
      <c r="N122" s="121" t="s">
        <v>49</v>
      </c>
      <c r="Q122" s="122">
        <v>0</v>
      </c>
      <c r="R122" s="122">
        <f>$Q$122*$H$122</f>
        <v>0</v>
      </c>
      <c r="S122" s="122">
        <v>0</v>
      </c>
      <c r="T122" s="123">
        <f>$S$122*$H$122</f>
        <v>0</v>
      </c>
      <c r="AR122" s="71" t="s">
        <v>130</v>
      </c>
      <c r="AT122" s="71" t="s">
        <v>125</v>
      </c>
      <c r="AU122" s="71" t="s">
        <v>84</v>
      </c>
      <c r="AY122" s="6" t="s">
        <v>123</v>
      </c>
      <c r="BE122" s="124">
        <f>IF($N$122="základní",$J$122,0)</f>
        <v>0</v>
      </c>
      <c r="BF122" s="124">
        <f>IF($N$122="snížená",$J$122,0)</f>
        <v>0</v>
      </c>
      <c r="BG122" s="124">
        <f>IF($N$122="zákl. přenesená",$J$122,0)</f>
        <v>0</v>
      </c>
      <c r="BH122" s="124">
        <f>IF($N$122="sníž. přenesená",$J$122,0)</f>
        <v>0</v>
      </c>
      <c r="BI122" s="124">
        <f>IF($N$122="nulová",$J$122,0)</f>
        <v>0</v>
      </c>
      <c r="BJ122" s="71" t="s">
        <v>23</v>
      </c>
      <c r="BK122" s="124">
        <f>ROUND($I$122*$H$122,2)</f>
        <v>0</v>
      </c>
      <c r="BL122" s="71" t="s">
        <v>130</v>
      </c>
      <c r="BM122" s="71" t="s">
        <v>185</v>
      </c>
    </row>
    <row r="123" spans="2:47" s="6" customFormat="1" ht="16.5" customHeight="1">
      <c r="B123" s="22"/>
      <c r="D123" s="125" t="s">
        <v>132</v>
      </c>
      <c r="F123" s="126" t="s">
        <v>186</v>
      </c>
      <c r="L123" s="22"/>
      <c r="M123" s="48"/>
      <c r="T123" s="49"/>
      <c r="AT123" s="6" t="s">
        <v>132</v>
      </c>
      <c r="AU123" s="6" t="s">
        <v>84</v>
      </c>
    </row>
    <row r="124" spans="2:51" s="6" customFormat="1" ht="15.75" customHeight="1">
      <c r="B124" s="127"/>
      <c r="D124" s="128" t="s">
        <v>134</v>
      </c>
      <c r="E124" s="129"/>
      <c r="F124" s="130" t="s">
        <v>187</v>
      </c>
      <c r="H124" s="131">
        <v>31.707</v>
      </c>
      <c r="L124" s="127"/>
      <c r="M124" s="132"/>
      <c r="T124" s="133"/>
      <c r="AT124" s="129" t="s">
        <v>134</v>
      </c>
      <c r="AU124" s="129" t="s">
        <v>84</v>
      </c>
      <c r="AV124" s="129" t="s">
        <v>84</v>
      </c>
      <c r="AW124" s="129" t="s">
        <v>90</v>
      </c>
      <c r="AX124" s="129" t="s">
        <v>78</v>
      </c>
      <c r="AY124" s="129" t="s">
        <v>123</v>
      </c>
    </row>
    <row r="125" spans="2:51" s="6" customFormat="1" ht="15.75" customHeight="1">
      <c r="B125" s="127"/>
      <c r="D125" s="128" t="s">
        <v>134</v>
      </c>
      <c r="E125" s="129"/>
      <c r="F125" s="130" t="s">
        <v>188</v>
      </c>
      <c r="H125" s="131">
        <v>6.065</v>
      </c>
      <c r="L125" s="127"/>
      <c r="M125" s="132"/>
      <c r="T125" s="133"/>
      <c r="AT125" s="129" t="s">
        <v>134</v>
      </c>
      <c r="AU125" s="129" t="s">
        <v>84</v>
      </c>
      <c r="AV125" s="129" t="s">
        <v>84</v>
      </c>
      <c r="AW125" s="129" t="s">
        <v>90</v>
      </c>
      <c r="AX125" s="129" t="s">
        <v>78</v>
      </c>
      <c r="AY125" s="129" t="s">
        <v>123</v>
      </c>
    </row>
    <row r="126" spans="2:51" s="6" customFormat="1" ht="15.75" customHeight="1">
      <c r="B126" s="127"/>
      <c r="D126" s="128" t="s">
        <v>134</v>
      </c>
      <c r="E126" s="129"/>
      <c r="F126" s="130" t="s">
        <v>189</v>
      </c>
      <c r="H126" s="131">
        <v>3.99</v>
      </c>
      <c r="L126" s="127"/>
      <c r="M126" s="132"/>
      <c r="T126" s="133"/>
      <c r="AT126" s="129" t="s">
        <v>134</v>
      </c>
      <c r="AU126" s="129" t="s">
        <v>84</v>
      </c>
      <c r="AV126" s="129" t="s">
        <v>84</v>
      </c>
      <c r="AW126" s="129" t="s">
        <v>90</v>
      </c>
      <c r="AX126" s="129" t="s">
        <v>78</v>
      </c>
      <c r="AY126" s="129" t="s">
        <v>123</v>
      </c>
    </row>
    <row r="127" spans="2:51" s="6" customFormat="1" ht="15.75" customHeight="1">
      <c r="B127" s="134"/>
      <c r="D127" s="128" t="s">
        <v>134</v>
      </c>
      <c r="E127" s="135"/>
      <c r="F127" s="136" t="s">
        <v>137</v>
      </c>
      <c r="H127" s="137">
        <v>41.762</v>
      </c>
      <c r="L127" s="134"/>
      <c r="M127" s="138"/>
      <c r="T127" s="139"/>
      <c r="AT127" s="135" t="s">
        <v>134</v>
      </c>
      <c r="AU127" s="135" t="s">
        <v>84</v>
      </c>
      <c r="AV127" s="135" t="s">
        <v>130</v>
      </c>
      <c r="AW127" s="135" t="s">
        <v>90</v>
      </c>
      <c r="AX127" s="135" t="s">
        <v>23</v>
      </c>
      <c r="AY127" s="135" t="s">
        <v>123</v>
      </c>
    </row>
    <row r="128" spans="2:63" s="102" customFormat="1" ht="30.75" customHeight="1">
      <c r="B128" s="103"/>
      <c r="D128" s="104" t="s">
        <v>77</v>
      </c>
      <c r="E128" s="111" t="s">
        <v>84</v>
      </c>
      <c r="F128" s="111" t="s">
        <v>190</v>
      </c>
      <c r="J128" s="112">
        <f>$BK$128</f>
        <v>0</v>
      </c>
      <c r="L128" s="103"/>
      <c r="M128" s="107"/>
      <c r="P128" s="108">
        <f>SUM($P$129:$P$144)</f>
        <v>0</v>
      </c>
      <c r="R128" s="108">
        <f>SUM($R$129:$R$144)</f>
        <v>7.667294</v>
      </c>
      <c r="T128" s="109">
        <f>SUM($T$129:$T$144)</f>
        <v>0</v>
      </c>
      <c r="AR128" s="104" t="s">
        <v>23</v>
      </c>
      <c r="AT128" s="104" t="s">
        <v>77</v>
      </c>
      <c r="AU128" s="104" t="s">
        <v>23</v>
      </c>
      <c r="AY128" s="104" t="s">
        <v>123</v>
      </c>
      <c r="BK128" s="110">
        <f>SUM($BK$129:$BK$144)</f>
        <v>0</v>
      </c>
    </row>
    <row r="129" spans="2:65" s="6" customFormat="1" ht="15.75" customHeight="1">
      <c r="B129" s="22"/>
      <c r="C129" s="113" t="s">
        <v>191</v>
      </c>
      <c r="D129" s="113" t="s">
        <v>125</v>
      </c>
      <c r="E129" s="114" t="s">
        <v>192</v>
      </c>
      <c r="F129" s="115" t="s">
        <v>193</v>
      </c>
      <c r="G129" s="116" t="s">
        <v>194</v>
      </c>
      <c r="H129" s="117">
        <v>130.2</v>
      </c>
      <c r="I129" s="118"/>
      <c r="J129" s="119">
        <f>ROUND($I$129*$H$129,2)</f>
        <v>0</v>
      </c>
      <c r="K129" s="115" t="s">
        <v>129</v>
      </c>
      <c r="L129" s="22"/>
      <c r="M129" s="120"/>
      <c r="N129" s="121" t="s">
        <v>49</v>
      </c>
      <c r="Q129" s="122">
        <v>0.00011</v>
      </c>
      <c r="R129" s="122">
        <f>$Q$129*$H$129</f>
        <v>0.014322</v>
      </c>
      <c r="S129" s="122">
        <v>0</v>
      </c>
      <c r="T129" s="123">
        <f>$S$129*$H$129</f>
        <v>0</v>
      </c>
      <c r="AR129" s="71" t="s">
        <v>130</v>
      </c>
      <c r="AT129" s="71" t="s">
        <v>125</v>
      </c>
      <c r="AU129" s="71" t="s">
        <v>84</v>
      </c>
      <c r="AY129" s="6" t="s">
        <v>123</v>
      </c>
      <c r="BE129" s="124">
        <f>IF($N$129="základní",$J$129,0)</f>
        <v>0</v>
      </c>
      <c r="BF129" s="124">
        <f>IF($N$129="snížená",$J$129,0)</f>
        <v>0</v>
      </c>
      <c r="BG129" s="124">
        <f>IF($N$129="zákl. přenesená",$J$129,0)</f>
        <v>0</v>
      </c>
      <c r="BH129" s="124">
        <f>IF($N$129="sníž. přenesená",$J$129,0)</f>
        <v>0</v>
      </c>
      <c r="BI129" s="124">
        <f>IF($N$129="nulová",$J$129,0)</f>
        <v>0</v>
      </c>
      <c r="BJ129" s="71" t="s">
        <v>23</v>
      </c>
      <c r="BK129" s="124">
        <f>ROUND($I$129*$H$129,2)</f>
        <v>0</v>
      </c>
      <c r="BL129" s="71" t="s">
        <v>130</v>
      </c>
      <c r="BM129" s="71" t="s">
        <v>195</v>
      </c>
    </row>
    <row r="130" spans="2:47" s="6" customFormat="1" ht="27" customHeight="1">
      <c r="B130" s="22"/>
      <c r="D130" s="125" t="s">
        <v>132</v>
      </c>
      <c r="F130" s="126" t="s">
        <v>196</v>
      </c>
      <c r="L130" s="22"/>
      <c r="M130" s="48"/>
      <c r="T130" s="49"/>
      <c r="AT130" s="6" t="s">
        <v>132</v>
      </c>
      <c r="AU130" s="6" t="s">
        <v>84</v>
      </c>
    </row>
    <row r="131" spans="2:51" s="6" customFormat="1" ht="15.75" customHeight="1">
      <c r="B131" s="127"/>
      <c r="D131" s="128" t="s">
        <v>134</v>
      </c>
      <c r="E131" s="129"/>
      <c r="F131" s="130" t="s">
        <v>197</v>
      </c>
      <c r="H131" s="131">
        <v>130.2</v>
      </c>
      <c r="L131" s="127"/>
      <c r="M131" s="132"/>
      <c r="T131" s="133"/>
      <c r="AT131" s="129" t="s">
        <v>134</v>
      </c>
      <c r="AU131" s="129" t="s">
        <v>84</v>
      </c>
      <c r="AV131" s="129" t="s">
        <v>84</v>
      </c>
      <c r="AW131" s="129" t="s">
        <v>90</v>
      </c>
      <c r="AX131" s="129" t="s">
        <v>23</v>
      </c>
      <c r="AY131" s="129" t="s">
        <v>123</v>
      </c>
    </row>
    <row r="132" spans="2:65" s="6" customFormat="1" ht="15.75" customHeight="1">
      <c r="B132" s="22"/>
      <c r="C132" s="113" t="s">
        <v>28</v>
      </c>
      <c r="D132" s="113" t="s">
        <v>125</v>
      </c>
      <c r="E132" s="114" t="s">
        <v>198</v>
      </c>
      <c r="F132" s="115" t="s">
        <v>199</v>
      </c>
      <c r="G132" s="116" t="s">
        <v>200</v>
      </c>
      <c r="H132" s="117">
        <v>217</v>
      </c>
      <c r="I132" s="118"/>
      <c r="J132" s="119">
        <f>ROUND($I$132*$H$132,2)</f>
        <v>0</v>
      </c>
      <c r="K132" s="115" t="s">
        <v>129</v>
      </c>
      <c r="L132" s="22"/>
      <c r="M132" s="120"/>
      <c r="N132" s="121" t="s">
        <v>49</v>
      </c>
      <c r="Q132" s="122">
        <v>0.00151</v>
      </c>
      <c r="R132" s="122">
        <f>$Q$132*$H$132</f>
        <v>0.32767</v>
      </c>
      <c r="S132" s="122">
        <v>0</v>
      </c>
      <c r="T132" s="123">
        <f>$S$132*$H$132</f>
        <v>0</v>
      </c>
      <c r="AR132" s="71" t="s">
        <v>130</v>
      </c>
      <c r="AT132" s="71" t="s">
        <v>125</v>
      </c>
      <c r="AU132" s="71" t="s">
        <v>84</v>
      </c>
      <c r="AY132" s="6" t="s">
        <v>123</v>
      </c>
      <c r="BE132" s="124">
        <f>IF($N$132="základní",$J$132,0)</f>
        <v>0</v>
      </c>
      <c r="BF132" s="124">
        <f>IF($N$132="snížená",$J$132,0)</f>
        <v>0</v>
      </c>
      <c r="BG132" s="124">
        <f>IF($N$132="zákl. přenesená",$J$132,0)</f>
        <v>0</v>
      </c>
      <c r="BH132" s="124">
        <f>IF($N$132="sníž. přenesená",$J$132,0)</f>
        <v>0</v>
      </c>
      <c r="BI132" s="124">
        <f>IF($N$132="nulová",$J$132,0)</f>
        <v>0</v>
      </c>
      <c r="BJ132" s="71" t="s">
        <v>23</v>
      </c>
      <c r="BK132" s="124">
        <f>ROUND($I$132*$H$132,2)</f>
        <v>0</v>
      </c>
      <c r="BL132" s="71" t="s">
        <v>130</v>
      </c>
      <c r="BM132" s="71" t="s">
        <v>201</v>
      </c>
    </row>
    <row r="133" spans="2:47" s="6" customFormat="1" ht="27" customHeight="1">
      <c r="B133" s="22"/>
      <c r="D133" s="125" t="s">
        <v>132</v>
      </c>
      <c r="F133" s="126" t="s">
        <v>202</v>
      </c>
      <c r="L133" s="22"/>
      <c r="M133" s="48"/>
      <c r="T133" s="49"/>
      <c r="AT133" s="6" t="s">
        <v>132</v>
      </c>
      <c r="AU133" s="6" t="s">
        <v>84</v>
      </c>
    </row>
    <row r="134" spans="2:51" s="6" customFormat="1" ht="15.75" customHeight="1">
      <c r="B134" s="127"/>
      <c r="D134" s="128" t="s">
        <v>134</v>
      </c>
      <c r="E134" s="129"/>
      <c r="F134" s="130" t="s">
        <v>203</v>
      </c>
      <c r="H134" s="131">
        <v>217</v>
      </c>
      <c r="L134" s="127"/>
      <c r="M134" s="132"/>
      <c r="T134" s="133"/>
      <c r="AT134" s="129" t="s">
        <v>134</v>
      </c>
      <c r="AU134" s="129" t="s">
        <v>84</v>
      </c>
      <c r="AV134" s="129" t="s">
        <v>84</v>
      </c>
      <c r="AW134" s="129" t="s">
        <v>90</v>
      </c>
      <c r="AX134" s="129" t="s">
        <v>23</v>
      </c>
      <c r="AY134" s="129" t="s">
        <v>123</v>
      </c>
    </row>
    <row r="135" spans="2:65" s="6" customFormat="1" ht="15.75" customHeight="1">
      <c r="B135" s="22"/>
      <c r="C135" s="113" t="s">
        <v>204</v>
      </c>
      <c r="D135" s="113" t="s">
        <v>125</v>
      </c>
      <c r="E135" s="114" t="s">
        <v>205</v>
      </c>
      <c r="F135" s="115" t="s">
        <v>206</v>
      </c>
      <c r="G135" s="116" t="s">
        <v>207</v>
      </c>
      <c r="H135" s="117">
        <v>32.55</v>
      </c>
      <c r="I135" s="118"/>
      <c r="J135" s="119">
        <f>ROUND($I$135*$H$135,2)</f>
        <v>0</v>
      </c>
      <c r="K135" s="115" t="s">
        <v>129</v>
      </c>
      <c r="L135" s="22"/>
      <c r="M135" s="120"/>
      <c r="N135" s="121" t="s">
        <v>49</v>
      </c>
      <c r="Q135" s="122">
        <v>4E-05</v>
      </c>
      <c r="R135" s="122">
        <f>$Q$135*$H$135</f>
        <v>0.001302</v>
      </c>
      <c r="S135" s="122">
        <v>0</v>
      </c>
      <c r="T135" s="123">
        <f>$S$135*$H$135</f>
        <v>0</v>
      </c>
      <c r="AR135" s="71" t="s">
        <v>130</v>
      </c>
      <c r="AT135" s="71" t="s">
        <v>125</v>
      </c>
      <c r="AU135" s="71" t="s">
        <v>84</v>
      </c>
      <c r="AY135" s="6" t="s">
        <v>123</v>
      </c>
      <c r="BE135" s="124">
        <f>IF($N$135="základní",$J$135,0)</f>
        <v>0</v>
      </c>
      <c r="BF135" s="124">
        <f>IF($N$135="snížená",$J$135,0)</f>
        <v>0</v>
      </c>
      <c r="BG135" s="124">
        <f>IF($N$135="zákl. přenesená",$J$135,0)</f>
        <v>0</v>
      </c>
      <c r="BH135" s="124">
        <f>IF($N$135="sníž. přenesená",$J$135,0)</f>
        <v>0</v>
      </c>
      <c r="BI135" s="124">
        <f>IF($N$135="nulová",$J$135,0)</f>
        <v>0</v>
      </c>
      <c r="BJ135" s="71" t="s">
        <v>23</v>
      </c>
      <c r="BK135" s="124">
        <f>ROUND($I$135*$H$135,2)</f>
        <v>0</v>
      </c>
      <c r="BL135" s="71" t="s">
        <v>130</v>
      </c>
      <c r="BM135" s="71" t="s">
        <v>208</v>
      </c>
    </row>
    <row r="136" spans="2:47" s="6" customFormat="1" ht="16.5" customHeight="1">
      <c r="B136" s="22"/>
      <c r="D136" s="125" t="s">
        <v>132</v>
      </c>
      <c r="F136" s="126" t="s">
        <v>209</v>
      </c>
      <c r="L136" s="22"/>
      <c r="M136" s="48"/>
      <c r="T136" s="49"/>
      <c r="AT136" s="6" t="s">
        <v>132</v>
      </c>
      <c r="AU136" s="6" t="s">
        <v>84</v>
      </c>
    </row>
    <row r="137" spans="2:51" s="6" customFormat="1" ht="15.75" customHeight="1">
      <c r="B137" s="127"/>
      <c r="D137" s="128" t="s">
        <v>134</v>
      </c>
      <c r="E137" s="129"/>
      <c r="F137" s="130" t="s">
        <v>210</v>
      </c>
      <c r="H137" s="131">
        <v>32.55</v>
      </c>
      <c r="L137" s="127"/>
      <c r="M137" s="132"/>
      <c r="T137" s="133"/>
      <c r="AT137" s="129" t="s">
        <v>134</v>
      </c>
      <c r="AU137" s="129" t="s">
        <v>84</v>
      </c>
      <c r="AV137" s="129" t="s">
        <v>84</v>
      </c>
      <c r="AW137" s="129" t="s">
        <v>90</v>
      </c>
      <c r="AX137" s="129" t="s">
        <v>23</v>
      </c>
      <c r="AY137" s="129" t="s">
        <v>123</v>
      </c>
    </row>
    <row r="138" spans="2:65" s="6" customFormat="1" ht="15.75" customHeight="1">
      <c r="B138" s="22"/>
      <c r="C138" s="145" t="s">
        <v>211</v>
      </c>
      <c r="D138" s="145" t="s">
        <v>175</v>
      </c>
      <c r="E138" s="146" t="s">
        <v>212</v>
      </c>
      <c r="F138" s="147" t="s">
        <v>213</v>
      </c>
      <c r="G138" s="148" t="s">
        <v>178</v>
      </c>
      <c r="H138" s="149">
        <v>7.324</v>
      </c>
      <c r="I138" s="150"/>
      <c r="J138" s="151">
        <f>ROUND($I$138*$H$138,2)</f>
        <v>0</v>
      </c>
      <c r="K138" s="147" t="s">
        <v>129</v>
      </c>
      <c r="L138" s="152"/>
      <c r="M138" s="153"/>
      <c r="N138" s="154" t="s">
        <v>49</v>
      </c>
      <c r="Q138" s="122">
        <v>1</v>
      </c>
      <c r="R138" s="122">
        <f>$Q$138*$H$138</f>
        <v>7.324</v>
      </c>
      <c r="S138" s="122">
        <v>0</v>
      </c>
      <c r="T138" s="123">
        <f>$S$138*$H$138</f>
        <v>0</v>
      </c>
      <c r="AR138" s="71" t="s">
        <v>179</v>
      </c>
      <c r="AT138" s="71" t="s">
        <v>175</v>
      </c>
      <c r="AU138" s="71" t="s">
        <v>84</v>
      </c>
      <c r="AY138" s="6" t="s">
        <v>123</v>
      </c>
      <c r="BE138" s="124">
        <f>IF($N$138="základní",$J$138,0)</f>
        <v>0</v>
      </c>
      <c r="BF138" s="124">
        <f>IF($N$138="snížená",$J$138,0)</f>
        <v>0</v>
      </c>
      <c r="BG138" s="124">
        <f>IF($N$138="zákl. přenesená",$J$138,0)</f>
        <v>0</v>
      </c>
      <c r="BH138" s="124">
        <f>IF($N$138="sníž. přenesená",$J$138,0)</f>
        <v>0</v>
      </c>
      <c r="BI138" s="124">
        <f>IF($N$138="nulová",$J$138,0)</f>
        <v>0</v>
      </c>
      <c r="BJ138" s="71" t="s">
        <v>23</v>
      </c>
      <c r="BK138" s="124">
        <f>ROUND($I$138*$H$138,2)</f>
        <v>0</v>
      </c>
      <c r="BL138" s="71" t="s">
        <v>130</v>
      </c>
      <c r="BM138" s="71" t="s">
        <v>214</v>
      </c>
    </row>
    <row r="139" spans="2:47" s="6" customFormat="1" ht="16.5" customHeight="1">
      <c r="B139" s="22"/>
      <c r="D139" s="125" t="s">
        <v>132</v>
      </c>
      <c r="F139" s="126" t="s">
        <v>215</v>
      </c>
      <c r="L139" s="22"/>
      <c r="M139" s="48"/>
      <c r="T139" s="49"/>
      <c r="AT139" s="6" t="s">
        <v>132</v>
      </c>
      <c r="AU139" s="6" t="s">
        <v>84</v>
      </c>
    </row>
    <row r="140" spans="2:47" s="6" customFormat="1" ht="84.75" customHeight="1">
      <c r="B140" s="22"/>
      <c r="D140" s="128" t="s">
        <v>216</v>
      </c>
      <c r="F140" s="155" t="s">
        <v>217</v>
      </c>
      <c r="L140" s="22"/>
      <c r="M140" s="48"/>
      <c r="T140" s="49"/>
      <c r="AT140" s="6" t="s">
        <v>216</v>
      </c>
      <c r="AU140" s="6" t="s">
        <v>84</v>
      </c>
    </row>
    <row r="141" spans="2:51" s="6" customFormat="1" ht="27" customHeight="1">
      <c r="B141" s="127"/>
      <c r="D141" s="128" t="s">
        <v>134</v>
      </c>
      <c r="E141" s="129"/>
      <c r="F141" s="130" t="s">
        <v>218</v>
      </c>
      <c r="H141" s="131">
        <v>7.324</v>
      </c>
      <c r="L141" s="127"/>
      <c r="M141" s="132"/>
      <c r="T141" s="133"/>
      <c r="AT141" s="129" t="s">
        <v>134</v>
      </c>
      <c r="AU141" s="129" t="s">
        <v>84</v>
      </c>
      <c r="AV141" s="129" t="s">
        <v>84</v>
      </c>
      <c r="AW141" s="129" t="s">
        <v>90</v>
      </c>
      <c r="AX141" s="129" t="s">
        <v>23</v>
      </c>
      <c r="AY141" s="129" t="s">
        <v>123</v>
      </c>
    </row>
    <row r="142" spans="2:65" s="6" customFormat="1" ht="15.75" customHeight="1">
      <c r="B142" s="22"/>
      <c r="C142" s="145" t="s">
        <v>219</v>
      </c>
      <c r="D142" s="145" t="s">
        <v>175</v>
      </c>
      <c r="E142" s="146" t="s">
        <v>220</v>
      </c>
      <c r="F142" s="147" t="s">
        <v>221</v>
      </c>
      <c r="G142" s="148" t="s">
        <v>140</v>
      </c>
      <c r="H142" s="149">
        <v>2.034</v>
      </c>
      <c r="I142" s="150"/>
      <c r="J142" s="151">
        <f>ROUND($I$142*$H$142,2)</f>
        <v>0</v>
      </c>
      <c r="K142" s="147" t="s">
        <v>129</v>
      </c>
      <c r="L142" s="152"/>
      <c r="M142" s="153"/>
      <c r="N142" s="154" t="s">
        <v>49</v>
      </c>
      <c r="Q142" s="122">
        <v>0</v>
      </c>
      <c r="R142" s="122">
        <f>$Q$142*$H$142</f>
        <v>0</v>
      </c>
      <c r="S142" s="122">
        <v>0</v>
      </c>
      <c r="T142" s="123">
        <f>$S$142*$H$142</f>
        <v>0</v>
      </c>
      <c r="AR142" s="71" t="s">
        <v>179</v>
      </c>
      <c r="AT142" s="71" t="s">
        <v>175</v>
      </c>
      <c r="AU142" s="71" t="s">
        <v>84</v>
      </c>
      <c r="AY142" s="6" t="s">
        <v>123</v>
      </c>
      <c r="BE142" s="124">
        <f>IF($N$142="základní",$J$142,0)</f>
        <v>0</v>
      </c>
      <c r="BF142" s="124">
        <f>IF($N$142="snížená",$J$142,0)</f>
        <v>0</v>
      </c>
      <c r="BG142" s="124">
        <f>IF($N$142="zákl. přenesená",$J$142,0)</f>
        <v>0</v>
      </c>
      <c r="BH142" s="124">
        <f>IF($N$142="sníž. přenesená",$J$142,0)</f>
        <v>0</v>
      </c>
      <c r="BI142" s="124">
        <f>IF($N$142="nulová",$J$142,0)</f>
        <v>0</v>
      </c>
      <c r="BJ142" s="71" t="s">
        <v>23</v>
      </c>
      <c r="BK142" s="124">
        <f>ROUND($I$142*$H$142,2)</f>
        <v>0</v>
      </c>
      <c r="BL142" s="71" t="s">
        <v>130</v>
      </c>
      <c r="BM142" s="71" t="s">
        <v>222</v>
      </c>
    </row>
    <row r="143" spans="2:47" s="6" customFormat="1" ht="16.5" customHeight="1">
      <c r="B143" s="22"/>
      <c r="D143" s="125" t="s">
        <v>132</v>
      </c>
      <c r="F143" s="126" t="s">
        <v>223</v>
      </c>
      <c r="L143" s="22"/>
      <c r="M143" s="48"/>
      <c r="T143" s="49"/>
      <c r="AT143" s="6" t="s">
        <v>132</v>
      </c>
      <c r="AU143" s="6" t="s">
        <v>84</v>
      </c>
    </row>
    <row r="144" spans="2:51" s="6" customFormat="1" ht="27" customHeight="1">
      <c r="B144" s="127"/>
      <c r="D144" s="128" t="s">
        <v>134</v>
      </c>
      <c r="E144" s="129"/>
      <c r="F144" s="130" t="s">
        <v>224</v>
      </c>
      <c r="H144" s="131">
        <v>2.034</v>
      </c>
      <c r="L144" s="127"/>
      <c r="M144" s="132"/>
      <c r="T144" s="133"/>
      <c r="AT144" s="129" t="s">
        <v>134</v>
      </c>
      <c r="AU144" s="129" t="s">
        <v>84</v>
      </c>
      <c r="AV144" s="129" t="s">
        <v>84</v>
      </c>
      <c r="AW144" s="129" t="s">
        <v>90</v>
      </c>
      <c r="AX144" s="129" t="s">
        <v>23</v>
      </c>
      <c r="AY144" s="129" t="s">
        <v>123</v>
      </c>
    </row>
    <row r="145" spans="2:63" s="102" customFormat="1" ht="30.75" customHeight="1">
      <c r="B145" s="103"/>
      <c r="D145" s="104" t="s">
        <v>77</v>
      </c>
      <c r="E145" s="111" t="s">
        <v>145</v>
      </c>
      <c r="F145" s="111" t="s">
        <v>225</v>
      </c>
      <c r="J145" s="112">
        <f>$BK$145</f>
        <v>0</v>
      </c>
      <c r="L145" s="103"/>
      <c r="M145" s="107"/>
      <c r="P145" s="108">
        <f>SUM($P$146:$P$173)</f>
        <v>0</v>
      </c>
      <c r="R145" s="108">
        <f>SUM($R$146:$R$173)</f>
        <v>1.55822329</v>
      </c>
      <c r="T145" s="109">
        <f>SUM($T$146:$T$173)</f>
        <v>0</v>
      </c>
      <c r="AR145" s="104" t="s">
        <v>23</v>
      </c>
      <c r="AT145" s="104" t="s">
        <v>77</v>
      </c>
      <c r="AU145" s="104" t="s">
        <v>23</v>
      </c>
      <c r="AY145" s="104" t="s">
        <v>123</v>
      </c>
      <c r="BK145" s="110">
        <f>SUM($BK$146:$BK$173)</f>
        <v>0</v>
      </c>
    </row>
    <row r="146" spans="2:65" s="6" customFormat="1" ht="15.75" customHeight="1">
      <c r="B146" s="22"/>
      <c r="C146" s="113" t="s">
        <v>226</v>
      </c>
      <c r="D146" s="113" t="s">
        <v>125</v>
      </c>
      <c r="E146" s="114" t="s">
        <v>227</v>
      </c>
      <c r="F146" s="115" t="s">
        <v>228</v>
      </c>
      <c r="G146" s="116" t="s">
        <v>200</v>
      </c>
      <c r="H146" s="117">
        <v>27</v>
      </c>
      <c r="I146" s="118"/>
      <c r="J146" s="119">
        <f>ROUND($I$146*$H$146,2)</f>
        <v>0</v>
      </c>
      <c r="K146" s="115" t="s">
        <v>129</v>
      </c>
      <c r="L146" s="22"/>
      <c r="M146" s="120"/>
      <c r="N146" s="121" t="s">
        <v>49</v>
      </c>
      <c r="Q146" s="122">
        <v>0.0007</v>
      </c>
      <c r="R146" s="122">
        <f>$Q$146*$H$146</f>
        <v>0.0189</v>
      </c>
      <c r="S146" s="122">
        <v>0</v>
      </c>
      <c r="T146" s="123">
        <f>$S$146*$H$146</f>
        <v>0</v>
      </c>
      <c r="AR146" s="71" t="s">
        <v>130</v>
      </c>
      <c r="AT146" s="71" t="s">
        <v>125</v>
      </c>
      <c r="AU146" s="71" t="s">
        <v>84</v>
      </c>
      <c r="AY146" s="6" t="s">
        <v>123</v>
      </c>
      <c r="BE146" s="124">
        <f>IF($N$146="základní",$J$146,0)</f>
        <v>0</v>
      </c>
      <c r="BF146" s="124">
        <f>IF($N$146="snížená",$J$146,0)</f>
        <v>0</v>
      </c>
      <c r="BG146" s="124">
        <f>IF($N$146="zákl. přenesená",$J$146,0)</f>
        <v>0</v>
      </c>
      <c r="BH146" s="124">
        <f>IF($N$146="sníž. přenesená",$J$146,0)</f>
        <v>0</v>
      </c>
      <c r="BI146" s="124">
        <f>IF($N$146="nulová",$J$146,0)</f>
        <v>0</v>
      </c>
      <c r="BJ146" s="71" t="s">
        <v>23</v>
      </c>
      <c r="BK146" s="124">
        <f>ROUND($I$146*$H$146,2)</f>
        <v>0</v>
      </c>
      <c r="BL146" s="71" t="s">
        <v>130</v>
      </c>
      <c r="BM146" s="71" t="s">
        <v>229</v>
      </c>
    </row>
    <row r="147" spans="2:47" s="6" customFormat="1" ht="16.5" customHeight="1">
      <c r="B147" s="22"/>
      <c r="D147" s="125" t="s">
        <v>132</v>
      </c>
      <c r="F147" s="126" t="s">
        <v>228</v>
      </c>
      <c r="L147" s="22"/>
      <c r="M147" s="48"/>
      <c r="T147" s="49"/>
      <c r="AT147" s="6" t="s">
        <v>132</v>
      </c>
      <c r="AU147" s="6" t="s">
        <v>84</v>
      </c>
    </row>
    <row r="148" spans="2:65" s="6" customFormat="1" ht="15.75" customHeight="1">
      <c r="B148" s="22"/>
      <c r="C148" s="145" t="s">
        <v>9</v>
      </c>
      <c r="D148" s="145" t="s">
        <v>175</v>
      </c>
      <c r="E148" s="146" t="s">
        <v>230</v>
      </c>
      <c r="F148" s="147" t="s">
        <v>231</v>
      </c>
      <c r="G148" s="148" t="s">
        <v>200</v>
      </c>
      <c r="H148" s="149">
        <v>27</v>
      </c>
      <c r="I148" s="150"/>
      <c r="J148" s="151">
        <f>ROUND($I$148*$H$148,2)</f>
        <v>0</v>
      </c>
      <c r="K148" s="147" t="s">
        <v>129</v>
      </c>
      <c r="L148" s="152"/>
      <c r="M148" s="153"/>
      <c r="N148" s="154" t="s">
        <v>49</v>
      </c>
      <c r="Q148" s="122">
        <v>0.00487</v>
      </c>
      <c r="R148" s="122">
        <f>$Q$148*$H$148</f>
        <v>0.13149</v>
      </c>
      <c r="S148" s="122">
        <v>0</v>
      </c>
      <c r="T148" s="123">
        <f>$S$148*$H$148</f>
        <v>0</v>
      </c>
      <c r="AR148" s="71" t="s">
        <v>179</v>
      </c>
      <c r="AT148" s="71" t="s">
        <v>175</v>
      </c>
      <c r="AU148" s="71" t="s">
        <v>84</v>
      </c>
      <c r="AY148" s="6" t="s">
        <v>123</v>
      </c>
      <c r="BE148" s="124">
        <f>IF($N$148="základní",$J$148,0)</f>
        <v>0</v>
      </c>
      <c r="BF148" s="124">
        <f>IF($N$148="snížená",$J$148,0)</f>
        <v>0</v>
      </c>
      <c r="BG148" s="124">
        <f>IF($N$148="zákl. přenesená",$J$148,0)</f>
        <v>0</v>
      </c>
      <c r="BH148" s="124">
        <f>IF($N$148="sníž. přenesená",$J$148,0)</f>
        <v>0</v>
      </c>
      <c r="BI148" s="124">
        <f>IF($N$148="nulová",$J$148,0)</f>
        <v>0</v>
      </c>
      <c r="BJ148" s="71" t="s">
        <v>23</v>
      </c>
      <c r="BK148" s="124">
        <f>ROUND($I$148*$H$148,2)</f>
        <v>0</v>
      </c>
      <c r="BL148" s="71" t="s">
        <v>130</v>
      </c>
      <c r="BM148" s="71" t="s">
        <v>232</v>
      </c>
    </row>
    <row r="149" spans="2:47" s="6" customFormat="1" ht="16.5" customHeight="1">
      <c r="B149" s="22"/>
      <c r="D149" s="125" t="s">
        <v>132</v>
      </c>
      <c r="F149" s="126" t="s">
        <v>233</v>
      </c>
      <c r="L149" s="22"/>
      <c r="M149" s="48"/>
      <c r="T149" s="49"/>
      <c r="AT149" s="6" t="s">
        <v>132</v>
      </c>
      <c r="AU149" s="6" t="s">
        <v>84</v>
      </c>
    </row>
    <row r="150" spans="2:65" s="6" customFormat="1" ht="15.75" customHeight="1">
      <c r="B150" s="22"/>
      <c r="C150" s="113" t="s">
        <v>234</v>
      </c>
      <c r="D150" s="113" t="s">
        <v>125</v>
      </c>
      <c r="E150" s="114" t="s">
        <v>235</v>
      </c>
      <c r="F150" s="115" t="s">
        <v>236</v>
      </c>
      <c r="G150" s="116" t="s">
        <v>140</v>
      </c>
      <c r="H150" s="117">
        <v>3.328</v>
      </c>
      <c r="I150" s="118"/>
      <c r="J150" s="119">
        <f>ROUND($I$150*$H$150,2)</f>
        <v>0</v>
      </c>
      <c r="K150" s="115" t="s">
        <v>129</v>
      </c>
      <c r="L150" s="22"/>
      <c r="M150" s="120"/>
      <c r="N150" s="121" t="s">
        <v>49</v>
      </c>
      <c r="Q150" s="122">
        <v>0</v>
      </c>
      <c r="R150" s="122">
        <f>$Q$150*$H$150</f>
        <v>0</v>
      </c>
      <c r="S150" s="122">
        <v>0</v>
      </c>
      <c r="T150" s="123">
        <f>$S$150*$H$150</f>
        <v>0</v>
      </c>
      <c r="AR150" s="71" t="s">
        <v>130</v>
      </c>
      <c r="AT150" s="71" t="s">
        <v>125</v>
      </c>
      <c r="AU150" s="71" t="s">
        <v>84</v>
      </c>
      <c r="AY150" s="6" t="s">
        <v>123</v>
      </c>
      <c r="BE150" s="124">
        <f>IF($N$150="základní",$J$150,0)</f>
        <v>0</v>
      </c>
      <c r="BF150" s="124">
        <f>IF($N$150="snížená",$J$150,0)</f>
        <v>0</v>
      </c>
      <c r="BG150" s="124">
        <f>IF($N$150="zákl. přenesená",$J$150,0)</f>
        <v>0</v>
      </c>
      <c r="BH150" s="124">
        <f>IF($N$150="sníž. přenesená",$J$150,0)</f>
        <v>0</v>
      </c>
      <c r="BI150" s="124">
        <f>IF($N$150="nulová",$J$150,0)</f>
        <v>0</v>
      </c>
      <c r="BJ150" s="71" t="s">
        <v>23</v>
      </c>
      <c r="BK150" s="124">
        <f>ROUND($I$150*$H$150,2)</f>
        <v>0</v>
      </c>
      <c r="BL150" s="71" t="s">
        <v>130</v>
      </c>
      <c r="BM150" s="71" t="s">
        <v>237</v>
      </c>
    </row>
    <row r="151" spans="2:47" s="6" customFormat="1" ht="16.5" customHeight="1">
      <c r="B151" s="22"/>
      <c r="D151" s="125" t="s">
        <v>132</v>
      </c>
      <c r="F151" s="126" t="s">
        <v>238</v>
      </c>
      <c r="L151" s="22"/>
      <c r="M151" s="48"/>
      <c r="T151" s="49"/>
      <c r="AT151" s="6" t="s">
        <v>132</v>
      </c>
      <c r="AU151" s="6" t="s">
        <v>84</v>
      </c>
    </row>
    <row r="152" spans="2:51" s="6" customFormat="1" ht="15.75" customHeight="1">
      <c r="B152" s="127"/>
      <c r="D152" s="128" t="s">
        <v>134</v>
      </c>
      <c r="E152" s="129"/>
      <c r="F152" s="130" t="s">
        <v>239</v>
      </c>
      <c r="H152" s="131">
        <v>3.328</v>
      </c>
      <c r="L152" s="127"/>
      <c r="M152" s="132"/>
      <c r="T152" s="133"/>
      <c r="AT152" s="129" t="s">
        <v>134</v>
      </c>
      <c r="AU152" s="129" t="s">
        <v>84</v>
      </c>
      <c r="AV152" s="129" t="s">
        <v>84</v>
      </c>
      <c r="AW152" s="129" t="s">
        <v>90</v>
      </c>
      <c r="AX152" s="129" t="s">
        <v>23</v>
      </c>
      <c r="AY152" s="129" t="s">
        <v>123</v>
      </c>
    </row>
    <row r="153" spans="2:65" s="6" customFormat="1" ht="15.75" customHeight="1">
      <c r="B153" s="22"/>
      <c r="C153" s="113" t="s">
        <v>240</v>
      </c>
      <c r="D153" s="113" t="s">
        <v>125</v>
      </c>
      <c r="E153" s="114" t="s">
        <v>241</v>
      </c>
      <c r="F153" s="115" t="s">
        <v>242</v>
      </c>
      <c r="G153" s="116" t="s">
        <v>128</v>
      </c>
      <c r="H153" s="117">
        <v>16.516</v>
      </c>
      <c r="I153" s="118"/>
      <c r="J153" s="119">
        <f>ROUND($I$153*$H$153,2)</f>
        <v>0</v>
      </c>
      <c r="K153" s="115" t="s">
        <v>129</v>
      </c>
      <c r="L153" s="22"/>
      <c r="M153" s="120"/>
      <c r="N153" s="121" t="s">
        <v>49</v>
      </c>
      <c r="Q153" s="122">
        <v>0.04174</v>
      </c>
      <c r="R153" s="122">
        <f>$Q$153*$H$153</f>
        <v>0.6893778399999999</v>
      </c>
      <c r="S153" s="122">
        <v>0</v>
      </c>
      <c r="T153" s="123">
        <f>$S$153*$H$153</f>
        <v>0</v>
      </c>
      <c r="AR153" s="71" t="s">
        <v>130</v>
      </c>
      <c r="AT153" s="71" t="s">
        <v>125</v>
      </c>
      <c r="AU153" s="71" t="s">
        <v>84</v>
      </c>
      <c r="AY153" s="6" t="s">
        <v>123</v>
      </c>
      <c r="BE153" s="124">
        <f>IF($N$153="základní",$J$153,0)</f>
        <v>0</v>
      </c>
      <c r="BF153" s="124">
        <f>IF($N$153="snížená",$J$153,0)</f>
        <v>0</v>
      </c>
      <c r="BG153" s="124">
        <f>IF($N$153="zákl. přenesená",$J$153,0)</f>
        <v>0</v>
      </c>
      <c r="BH153" s="124">
        <f>IF($N$153="sníž. přenesená",$J$153,0)</f>
        <v>0</v>
      </c>
      <c r="BI153" s="124">
        <f>IF($N$153="nulová",$J$153,0)</f>
        <v>0</v>
      </c>
      <c r="BJ153" s="71" t="s">
        <v>23</v>
      </c>
      <c r="BK153" s="124">
        <f>ROUND($I$153*$H$153,2)</f>
        <v>0</v>
      </c>
      <c r="BL153" s="71" t="s">
        <v>130</v>
      </c>
      <c r="BM153" s="71" t="s">
        <v>243</v>
      </c>
    </row>
    <row r="154" spans="2:47" s="6" customFormat="1" ht="16.5" customHeight="1">
      <c r="B154" s="22"/>
      <c r="D154" s="125" t="s">
        <v>132</v>
      </c>
      <c r="F154" s="126" t="s">
        <v>244</v>
      </c>
      <c r="L154" s="22"/>
      <c r="M154" s="48"/>
      <c r="T154" s="49"/>
      <c r="AT154" s="6" t="s">
        <v>132</v>
      </c>
      <c r="AU154" s="6" t="s">
        <v>84</v>
      </c>
    </row>
    <row r="155" spans="2:51" s="6" customFormat="1" ht="15.75" customHeight="1">
      <c r="B155" s="127"/>
      <c r="D155" s="128" t="s">
        <v>134</v>
      </c>
      <c r="E155" s="129"/>
      <c r="F155" s="130" t="s">
        <v>245</v>
      </c>
      <c r="H155" s="131">
        <v>16.516</v>
      </c>
      <c r="L155" s="127"/>
      <c r="M155" s="132"/>
      <c r="T155" s="133"/>
      <c r="AT155" s="129" t="s">
        <v>134</v>
      </c>
      <c r="AU155" s="129" t="s">
        <v>84</v>
      </c>
      <c r="AV155" s="129" t="s">
        <v>84</v>
      </c>
      <c r="AW155" s="129" t="s">
        <v>90</v>
      </c>
      <c r="AX155" s="129" t="s">
        <v>23</v>
      </c>
      <c r="AY155" s="129" t="s">
        <v>123</v>
      </c>
    </row>
    <row r="156" spans="2:65" s="6" customFormat="1" ht="15.75" customHeight="1">
      <c r="B156" s="22"/>
      <c r="C156" s="113" t="s">
        <v>246</v>
      </c>
      <c r="D156" s="113" t="s">
        <v>125</v>
      </c>
      <c r="E156" s="114" t="s">
        <v>247</v>
      </c>
      <c r="F156" s="115" t="s">
        <v>248</v>
      </c>
      <c r="G156" s="116" t="s">
        <v>128</v>
      </c>
      <c r="H156" s="117">
        <v>16.516</v>
      </c>
      <c r="I156" s="118"/>
      <c r="J156" s="119">
        <f>ROUND($I$156*$H$156,2)</f>
        <v>0</v>
      </c>
      <c r="K156" s="115" t="s">
        <v>129</v>
      </c>
      <c r="L156" s="22"/>
      <c r="M156" s="120"/>
      <c r="N156" s="121" t="s">
        <v>49</v>
      </c>
      <c r="Q156" s="122">
        <v>2E-05</v>
      </c>
      <c r="R156" s="122">
        <f>$Q$156*$H$156</f>
        <v>0.00033032</v>
      </c>
      <c r="S156" s="122">
        <v>0</v>
      </c>
      <c r="T156" s="123">
        <f>$S$156*$H$156</f>
        <v>0</v>
      </c>
      <c r="AR156" s="71" t="s">
        <v>130</v>
      </c>
      <c r="AT156" s="71" t="s">
        <v>125</v>
      </c>
      <c r="AU156" s="71" t="s">
        <v>84</v>
      </c>
      <c r="AY156" s="6" t="s">
        <v>123</v>
      </c>
      <c r="BE156" s="124">
        <f>IF($N$156="základní",$J$156,0)</f>
        <v>0</v>
      </c>
      <c r="BF156" s="124">
        <f>IF($N$156="snížená",$J$156,0)</f>
        <v>0</v>
      </c>
      <c r="BG156" s="124">
        <f>IF($N$156="zákl. přenesená",$J$156,0)</f>
        <v>0</v>
      </c>
      <c r="BH156" s="124">
        <f>IF($N$156="sníž. přenesená",$J$156,0)</f>
        <v>0</v>
      </c>
      <c r="BI156" s="124">
        <f>IF($N$156="nulová",$J$156,0)</f>
        <v>0</v>
      </c>
      <c r="BJ156" s="71" t="s">
        <v>23</v>
      </c>
      <c r="BK156" s="124">
        <f>ROUND($I$156*$H$156,2)</f>
        <v>0</v>
      </c>
      <c r="BL156" s="71" t="s">
        <v>130</v>
      </c>
      <c r="BM156" s="71" t="s">
        <v>249</v>
      </c>
    </row>
    <row r="157" spans="2:47" s="6" customFormat="1" ht="16.5" customHeight="1">
      <c r="B157" s="22"/>
      <c r="D157" s="125" t="s">
        <v>132</v>
      </c>
      <c r="F157" s="126" t="s">
        <v>250</v>
      </c>
      <c r="L157" s="22"/>
      <c r="M157" s="48"/>
      <c r="T157" s="49"/>
      <c r="AT157" s="6" t="s">
        <v>132</v>
      </c>
      <c r="AU157" s="6" t="s">
        <v>84</v>
      </c>
    </row>
    <row r="158" spans="2:65" s="6" customFormat="1" ht="15.75" customHeight="1">
      <c r="B158" s="22"/>
      <c r="C158" s="113" t="s">
        <v>251</v>
      </c>
      <c r="D158" s="113" t="s">
        <v>125</v>
      </c>
      <c r="E158" s="114" t="s">
        <v>252</v>
      </c>
      <c r="F158" s="115" t="s">
        <v>253</v>
      </c>
      <c r="G158" s="116" t="s">
        <v>178</v>
      </c>
      <c r="H158" s="117">
        <v>0.564</v>
      </c>
      <c r="I158" s="118"/>
      <c r="J158" s="119">
        <f>ROUND($I$158*$H$158,2)</f>
        <v>0</v>
      </c>
      <c r="K158" s="115" t="s">
        <v>129</v>
      </c>
      <c r="L158" s="22"/>
      <c r="M158" s="120"/>
      <c r="N158" s="121" t="s">
        <v>49</v>
      </c>
      <c r="Q158" s="122">
        <v>1.04877</v>
      </c>
      <c r="R158" s="122">
        <f>$Q$158*$H$158</f>
        <v>0.5915062799999999</v>
      </c>
      <c r="S158" s="122">
        <v>0</v>
      </c>
      <c r="T158" s="123">
        <f>$S$158*$H$158</f>
        <v>0</v>
      </c>
      <c r="AR158" s="71" t="s">
        <v>130</v>
      </c>
      <c r="AT158" s="71" t="s">
        <v>125</v>
      </c>
      <c r="AU158" s="71" t="s">
        <v>84</v>
      </c>
      <c r="AY158" s="6" t="s">
        <v>123</v>
      </c>
      <c r="BE158" s="124">
        <f>IF($N$158="základní",$J$158,0)</f>
        <v>0</v>
      </c>
      <c r="BF158" s="124">
        <f>IF($N$158="snížená",$J$158,0)</f>
        <v>0</v>
      </c>
      <c r="BG158" s="124">
        <f>IF($N$158="zákl. přenesená",$J$158,0)</f>
        <v>0</v>
      </c>
      <c r="BH158" s="124">
        <f>IF($N$158="sníž. přenesená",$J$158,0)</f>
        <v>0</v>
      </c>
      <c r="BI158" s="124">
        <f>IF($N$158="nulová",$J$158,0)</f>
        <v>0</v>
      </c>
      <c r="BJ158" s="71" t="s">
        <v>23</v>
      </c>
      <c r="BK158" s="124">
        <f>ROUND($I$158*$H$158,2)</f>
        <v>0</v>
      </c>
      <c r="BL158" s="71" t="s">
        <v>130</v>
      </c>
      <c r="BM158" s="71" t="s">
        <v>254</v>
      </c>
    </row>
    <row r="159" spans="2:47" s="6" customFormat="1" ht="16.5" customHeight="1">
      <c r="B159" s="22"/>
      <c r="D159" s="125" t="s">
        <v>132</v>
      </c>
      <c r="F159" s="126" t="s">
        <v>255</v>
      </c>
      <c r="L159" s="22"/>
      <c r="M159" s="48"/>
      <c r="T159" s="49"/>
      <c r="AT159" s="6" t="s">
        <v>132</v>
      </c>
      <c r="AU159" s="6" t="s">
        <v>84</v>
      </c>
    </row>
    <row r="160" spans="2:51" s="6" customFormat="1" ht="15.75" customHeight="1">
      <c r="B160" s="127"/>
      <c r="D160" s="128" t="s">
        <v>134</v>
      </c>
      <c r="E160" s="129"/>
      <c r="F160" s="130" t="s">
        <v>256</v>
      </c>
      <c r="H160" s="131">
        <v>0.564</v>
      </c>
      <c r="L160" s="127"/>
      <c r="M160" s="132"/>
      <c r="T160" s="133"/>
      <c r="AT160" s="129" t="s">
        <v>134</v>
      </c>
      <c r="AU160" s="129" t="s">
        <v>84</v>
      </c>
      <c r="AV160" s="129" t="s">
        <v>84</v>
      </c>
      <c r="AW160" s="129" t="s">
        <v>90</v>
      </c>
      <c r="AX160" s="129" t="s">
        <v>23</v>
      </c>
      <c r="AY160" s="129" t="s">
        <v>123</v>
      </c>
    </row>
    <row r="161" spans="2:65" s="6" customFormat="1" ht="15.75" customHeight="1">
      <c r="B161" s="22"/>
      <c r="C161" s="113" t="s">
        <v>257</v>
      </c>
      <c r="D161" s="113" t="s">
        <v>125</v>
      </c>
      <c r="E161" s="114" t="s">
        <v>258</v>
      </c>
      <c r="F161" s="115" t="s">
        <v>259</v>
      </c>
      <c r="G161" s="116" t="s">
        <v>140</v>
      </c>
      <c r="H161" s="117">
        <v>1</v>
      </c>
      <c r="I161" s="118"/>
      <c r="J161" s="119">
        <f>ROUND($I$161*$H$161,2)</f>
        <v>0</v>
      </c>
      <c r="K161" s="115" t="s">
        <v>129</v>
      </c>
      <c r="L161" s="22"/>
      <c r="M161" s="120"/>
      <c r="N161" s="121" t="s">
        <v>49</v>
      </c>
      <c r="Q161" s="122">
        <v>0</v>
      </c>
      <c r="R161" s="122">
        <f>$Q$161*$H$161</f>
        <v>0</v>
      </c>
      <c r="S161" s="122">
        <v>0</v>
      </c>
      <c r="T161" s="123">
        <f>$S$161*$H$161</f>
        <v>0</v>
      </c>
      <c r="AR161" s="71" t="s">
        <v>130</v>
      </c>
      <c r="AT161" s="71" t="s">
        <v>125</v>
      </c>
      <c r="AU161" s="71" t="s">
        <v>84</v>
      </c>
      <c r="AY161" s="6" t="s">
        <v>123</v>
      </c>
      <c r="BE161" s="124">
        <f>IF($N$161="základní",$J$161,0)</f>
        <v>0</v>
      </c>
      <c r="BF161" s="124">
        <f>IF($N$161="snížená",$J$161,0)</f>
        <v>0</v>
      </c>
      <c r="BG161" s="124">
        <f>IF($N$161="zákl. přenesená",$J$161,0)</f>
        <v>0</v>
      </c>
      <c r="BH161" s="124">
        <f>IF($N$161="sníž. přenesená",$J$161,0)</f>
        <v>0</v>
      </c>
      <c r="BI161" s="124">
        <f>IF($N$161="nulová",$J$161,0)</f>
        <v>0</v>
      </c>
      <c r="BJ161" s="71" t="s">
        <v>23</v>
      </c>
      <c r="BK161" s="124">
        <f>ROUND($I$161*$H$161,2)</f>
        <v>0</v>
      </c>
      <c r="BL161" s="71" t="s">
        <v>130</v>
      </c>
      <c r="BM161" s="71" t="s">
        <v>260</v>
      </c>
    </row>
    <row r="162" spans="2:47" s="6" customFormat="1" ht="16.5" customHeight="1">
      <c r="B162" s="22"/>
      <c r="D162" s="125" t="s">
        <v>132</v>
      </c>
      <c r="F162" s="126" t="s">
        <v>261</v>
      </c>
      <c r="L162" s="22"/>
      <c r="M162" s="48"/>
      <c r="T162" s="49"/>
      <c r="AT162" s="6" t="s">
        <v>132</v>
      </c>
      <c r="AU162" s="6" t="s">
        <v>84</v>
      </c>
    </row>
    <row r="163" spans="2:51" s="6" customFormat="1" ht="15.75" customHeight="1">
      <c r="B163" s="127"/>
      <c r="D163" s="128" t="s">
        <v>134</v>
      </c>
      <c r="E163" s="129"/>
      <c r="F163" s="130" t="s">
        <v>262</v>
      </c>
      <c r="H163" s="131">
        <v>1</v>
      </c>
      <c r="L163" s="127"/>
      <c r="M163" s="132"/>
      <c r="T163" s="133"/>
      <c r="AT163" s="129" t="s">
        <v>134</v>
      </c>
      <c r="AU163" s="129" t="s">
        <v>84</v>
      </c>
      <c r="AV163" s="129" t="s">
        <v>84</v>
      </c>
      <c r="AW163" s="129" t="s">
        <v>90</v>
      </c>
      <c r="AX163" s="129" t="s">
        <v>23</v>
      </c>
      <c r="AY163" s="129" t="s">
        <v>123</v>
      </c>
    </row>
    <row r="164" spans="2:65" s="6" customFormat="1" ht="15.75" customHeight="1">
      <c r="B164" s="22"/>
      <c r="C164" s="113" t="s">
        <v>8</v>
      </c>
      <c r="D164" s="113" t="s">
        <v>125</v>
      </c>
      <c r="E164" s="114" t="s">
        <v>263</v>
      </c>
      <c r="F164" s="115" t="s">
        <v>264</v>
      </c>
      <c r="G164" s="116" t="s">
        <v>128</v>
      </c>
      <c r="H164" s="117">
        <v>10</v>
      </c>
      <c r="I164" s="118"/>
      <c r="J164" s="119">
        <f>ROUND($I$164*$H$164,2)</f>
        <v>0</v>
      </c>
      <c r="K164" s="115" t="s">
        <v>129</v>
      </c>
      <c r="L164" s="22"/>
      <c r="M164" s="120"/>
      <c r="N164" s="121" t="s">
        <v>49</v>
      </c>
      <c r="Q164" s="122">
        <v>0.00132</v>
      </c>
      <c r="R164" s="122">
        <f>$Q$164*$H$164</f>
        <v>0.0132</v>
      </c>
      <c r="S164" s="122">
        <v>0</v>
      </c>
      <c r="T164" s="123">
        <f>$S$164*$H$164</f>
        <v>0</v>
      </c>
      <c r="AR164" s="71" t="s">
        <v>130</v>
      </c>
      <c r="AT164" s="71" t="s">
        <v>125</v>
      </c>
      <c r="AU164" s="71" t="s">
        <v>84</v>
      </c>
      <c r="AY164" s="6" t="s">
        <v>123</v>
      </c>
      <c r="BE164" s="124">
        <f>IF($N$164="základní",$J$164,0)</f>
        <v>0</v>
      </c>
      <c r="BF164" s="124">
        <f>IF($N$164="snížená",$J$164,0)</f>
        <v>0</v>
      </c>
      <c r="BG164" s="124">
        <f>IF($N$164="zákl. přenesená",$J$164,0)</f>
        <v>0</v>
      </c>
      <c r="BH164" s="124">
        <f>IF($N$164="sníž. přenesená",$J$164,0)</f>
        <v>0</v>
      </c>
      <c r="BI164" s="124">
        <f>IF($N$164="nulová",$J$164,0)</f>
        <v>0</v>
      </c>
      <c r="BJ164" s="71" t="s">
        <v>23</v>
      </c>
      <c r="BK164" s="124">
        <f>ROUND($I$164*$H$164,2)</f>
        <v>0</v>
      </c>
      <c r="BL164" s="71" t="s">
        <v>130</v>
      </c>
      <c r="BM164" s="71" t="s">
        <v>265</v>
      </c>
    </row>
    <row r="165" spans="2:47" s="6" customFormat="1" ht="16.5" customHeight="1">
      <c r="B165" s="22"/>
      <c r="D165" s="125" t="s">
        <v>132</v>
      </c>
      <c r="F165" s="126" t="s">
        <v>266</v>
      </c>
      <c r="L165" s="22"/>
      <c r="M165" s="48"/>
      <c r="T165" s="49"/>
      <c r="AT165" s="6" t="s">
        <v>132</v>
      </c>
      <c r="AU165" s="6" t="s">
        <v>84</v>
      </c>
    </row>
    <row r="166" spans="2:51" s="6" customFormat="1" ht="15.75" customHeight="1">
      <c r="B166" s="127"/>
      <c r="D166" s="128" t="s">
        <v>134</v>
      </c>
      <c r="E166" s="129"/>
      <c r="F166" s="130" t="s">
        <v>267</v>
      </c>
      <c r="H166" s="131">
        <v>10</v>
      </c>
      <c r="L166" s="127"/>
      <c r="M166" s="132"/>
      <c r="T166" s="133"/>
      <c r="AT166" s="129" t="s">
        <v>134</v>
      </c>
      <c r="AU166" s="129" t="s">
        <v>84</v>
      </c>
      <c r="AV166" s="129" t="s">
        <v>84</v>
      </c>
      <c r="AW166" s="129" t="s">
        <v>90</v>
      </c>
      <c r="AX166" s="129" t="s">
        <v>23</v>
      </c>
      <c r="AY166" s="129" t="s">
        <v>123</v>
      </c>
    </row>
    <row r="167" spans="2:65" s="6" customFormat="1" ht="15.75" customHeight="1">
      <c r="B167" s="22"/>
      <c r="C167" s="113" t="s">
        <v>268</v>
      </c>
      <c r="D167" s="113" t="s">
        <v>125</v>
      </c>
      <c r="E167" s="114" t="s">
        <v>269</v>
      </c>
      <c r="F167" s="115" t="s">
        <v>270</v>
      </c>
      <c r="G167" s="116" t="s">
        <v>128</v>
      </c>
      <c r="H167" s="117">
        <v>10</v>
      </c>
      <c r="I167" s="118"/>
      <c r="J167" s="119">
        <f>ROUND($I$167*$H$167,2)</f>
        <v>0</v>
      </c>
      <c r="K167" s="115" t="s">
        <v>129</v>
      </c>
      <c r="L167" s="22"/>
      <c r="M167" s="120"/>
      <c r="N167" s="121" t="s">
        <v>49</v>
      </c>
      <c r="Q167" s="122">
        <v>4E-05</v>
      </c>
      <c r="R167" s="122">
        <f>$Q$167*$H$167</f>
        <v>0.0004</v>
      </c>
      <c r="S167" s="122">
        <v>0</v>
      </c>
      <c r="T167" s="123">
        <f>$S$167*$H$167</f>
        <v>0</v>
      </c>
      <c r="AR167" s="71" t="s">
        <v>130</v>
      </c>
      <c r="AT167" s="71" t="s">
        <v>125</v>
      </c>
      <c r="AU167" s="71" t="s">
        <v>84</v>
      </c>
      <c r="AY167" s="6" t="s">
        <v>123</v>
      </c>
      <c r="BE167" s="124">
        <f>IF($N$167="základní",$J$167,0)</f>
        <v>0</v>
      </c>
      <c r="BF167" s="124">
        <f>IF($N$167="snížená",$J$167,0)</f>
        <v>0</v>
      </c>
      <c r="BG167" s="124">
        <f>IF($N$167="zákl. přenesená",$J$167,0)</f>
        <v>0</v>
      </c>
      <c r="BH167" s="124">
        <f>IF($N$167="sníž. přenesená",$J$167,0)</f>
        <v>0</v>
      </c>
      <c r="BI167" s="124">
        <f>IF($N$167="nulová",$J$167,0)</f>
        <v>0</v>
      </c>
      <c r="BJ167" s="71" t="s">
        <v>23</v>
      </c>
      <c r="BK167" s="124">
        <f>ROUND($I$167*$H$167,2)</f>
        <v>0</v>
      </c>
      <c r="BL167" s="71" t="s">
        <v>130</v>
      </c>
      <c r="BM167" s="71" t="s">
        <v>271</v>
      </c>
    </row>
    <row r="168" spans="2:47" s="6" customFormat="1" ht="16.5" customHeight="1">
      <c r="B168" s="22"/>
      <c r="D168" s="125" t="s">
        <v>132</v>
      </c>
      <c r="F168" s="126" t="s">
        <v>272</v>
      </c>
      <c r="L168" s="22"/>
      <c r="M168" s="48"/>
      <c r="T168" s="49"/>
      <c r="AT168" s="6" t="s">
        <v>132</v>
      </c>
      <c r="AU168" s="6" t="s">
        <v>84</v>
      </c>
    </row>
    <row r="169" spans="2:65" s="6" customFormat="1" ht="15.75" customHeight="1">
      <c r="B169" s="22"/>
      <c r="C169" s="113" t="s">
        <v>273</v>
      </c>
      <c r="D169" s="113" t="s">
        <v>125</v>
      </c>
      <c r="E169" s="114" t="s">
        <v>274</v>
      </c>
      <c r="F169" s="115" t="s">
        <v>275</v>
      </c>
      <c r="G169" s="116" t="s">
        <v>178</v>
      </c>
      <c r="H169" s="117">
        <v>0.105</v>
      </c>
      <c r="I169" s="118"/>
      <c r="J169" s="119">
        <f>ROUND($I$169*$H$169,2)</f>
        <v>0</v>
      </c>
      <c r="K169" s="115" t="s">
        <v>129</v>
      </c>
      <c r="L169" s="22"/>
      <c r="M169" s="120"/>
      <c r="N169" s="121" t="s">
        <v>49</v>
      </c>
      <c r="Q169" s="122">
        <v>1.07637</v>
      </c>
      <c r="R169" s="122">
        <f>$Q$169*$H$169</f>
        <v>0.11301885</v>
      </c>
      <c r="S169" s="122">
        <v>0</v>
      </c>
      <c r="T169" s="123">
        <f>$S$169*$H$169</f>
        <v>0</v>
      </c>
      <c r="AR169" s="71" t="s">
        <v>130</v>
      </c>
      <c r="AT169" s="71" t="s">
        <v>125</v>
      </c>
      <c r="AU169" s="71" t="s">
        <v>84</v>
      </c>
      <c r="AY169" s="6" t="s">
        <v>123</v>
      </c>
      <c r="BE169" s="124">
        <f>IF($N$169="základní",$J$169,0)</f>
        <v>0</v>
      </c>
      <c r="BF169" s="124">
        <f>IF($N$169="snížená",$J$169,0)</f>
        <v>0</v>
      </c>
      <c r="BG169" s="124">
        <f>IF($N$169="zákl. přenesená",$J$169,0)</f>
        <v>0</v>
      </c>
      <c r="BH169" s="124">
        <f>IF($N$169="sníž. přenesená",$J$169,0)</f>
        <v>0</v>
      </c>
      <c r="BI169" s="124">
        <f>IF($N$169="nulová",$J$169,0)</f>
        <v>0</v>
      </c>
      <c r="BJ169" s="71" t="s">
        <v>23</v>
      </c>
      <c r="BK169" s="124">
        <f>ROUND($I$169*$H$169,2)</f>
        <v>0</v>
      </c>
      <c r="BL169" s="71" t="s">
        <v>130</v>
      </c>
      <c r="BM169" s="71" t="s">
        <v>276</v>
      </c>
    </row>
    <row r="170" spans="2:47" s="6" customFormat="1" ht="27" customHeight="1">
      <c r="B170" s="22"/>
      <c r="D170" s="125" t="s">
        <v>132</v>
      </c>
      <c r="F170" s="126" t="s">
        <v>277</v>
      </c>
      <c r="L170" s="22"/>
      <c r="M170" s="48"/>
      <c r="T170" s="49"/>
      <c r="AT170" s="6" t="s">
        <v>132</v>
      </c>
      <c r="AU170" s="6" t="s">
        <v>84</v>
      </c>
    </row>
    <row r="171" spans="2:51" s="6" customFormat="1" ht="15.75" customHeight="1">
      <c r="B171" s="127"/>
      <c r="D171" s="128" t="s">
        <v>134</v>
      </c>
      <c r="E171" s="129"/>
      <c r="F171" s="130" t="s">
        <v>278</v>
      </c>
      <c r="H171" s="131">
        <v>0.025</v>
      </c>
      <c r="L171" s="127"/>
      <c r="M171" s="132"/>
      <c r="T171" s="133"/>
      <c r="AT171" s="129" t="s">
        <v>134</v>
      </c>
      <c r="AU171" s="129" t="s">
        <v>84</v>
      </c>
      <c r="AV171" s="129" t="s">
        <v>84</v>
      </c>
      <c r="AW171" s="129" t="s">
        <v>90</v>
      </c>
      <c r="AX171" s="129" t="s">
        <v>78</v>
      </c>
      <c r="AY171" s="129" t="s">
        <v>123</v>
      </c>
    </row>
    <row r="172" spans="2:51" s="6" customFormat="1" ht="15.75" customHeight="1">
      <c r="B172" s="127"/>
      <c r="D172" s="128" t="s">
        <v>134</v>
      </c>
      <c r="E172" s="129"/>
      <c r="F172" s="130" t="s">
        <v>279</v>
      </c>
      <c r="H172" s="131">
        <v>0.08</v>
      </c>
      <c r="L172" s="127"/>
      <c r="M172" s="132"/>
      <c r="T172" s="133"/>
      <c r="AT172" s="129" t="s">
        <v>134</v>
      </c>
      <c r="AU172" s="129" t="s">
        <v>84</v>
      </c>
      <c r="AV172" s="129" t="s">
        <v>84</v>
      </c>
      <c r="AW172" s="129" t="s">
        <v>90</v>
      </c>
      <c r="AX172" s="129" t="s">
        <v>78</v>
      </c>
      <c r="AY172" s="129" t="s">
        <v>123</v>
      </c>
    </row>
    <row r="173" spans="2:51" s="6" customFormat="1" ht="15.75" customHeight="1">
      <c r="B173" s="134"/>
      <c r="D173" s="128" t="s">
        <v>134</v>
      </c>
      <c r="E173" s="135"/>
      <c r="F173" s="136" t="s">
        <v>137</v>
      </c>
      <c r="H173" s="137">
        <v>0.105</v>
      </c>
      <c r="L173" s="134"/>
      <c r="M173" s="138"/>
      <c r="T173" s="139"/>
      <c r="AT173" s="135" t="s">
        <v>134</v>
      </c>
      <c r="AU173" s="135" t="s">
        <v>84</v>
      </c>
      <c r="AV173" s="135" t="s">
        <v>130</v>
      </c>
      <c r="AW173" s="135" t="s">
        <v>90</v>
      </c>
      <c r="AX173" s="135" t="s">
        <v>23</v>
      </c>
      <c r="AY173" s="135" t="s">
        <v>123</v>
      </c>
    </row>
    <row r="174" spans="2:63" s="102" customFormat="1" ht="30.75" customHeight="1">
      <c r="B174" s="103"/>
      <c r="D174" s="104" t="s">
        <v>77</v>
      </c>
      <c r="E174" s="111" t="s">
        <v>130</v>
      </c>
      <c r="F174" s="111" t="s">
        <v>280</v>
      </c>
      <c r="J174" s="112">
        <f>$BK$174</f>
        <v>0</v>
      </c>
      <c r="L174" s="103"/>
      <c r="M174" s="107"/>
      <c r="P174" s="108">
        <f>SUM($P$175:$P$218)</f>
        <v>0</v>
      </c>
      <c r="R174" s="108">
        <f>SUM($R$175:$R$218)</f>
        <v>63.21465979999999</v>
      </c>
      <c r="T174" s="109">
        <f>SUM($T$175:$T$218)</f>
        <v>0</v>
      </c>
      <c r="AR174" s="104" t="s">
        <v>23</v>
      </c>
      <c r="AT174" s="104" t="s">
        <v>77</v>
      </c>
      <c r="AU174" s="104" t="s">
        <v>23</v>
      </c>
      <c r="AY174" s="104" t="s">
        <v>123</v>
      </c>
      <c r="BK174" s="110">
        <f>SUM($BK$175:$BK$218)</f>
        <v>0</v>
      </c>
    </row>
    <row r="175" spans="2:65" s="6" customFormat="1" ht="15.75" customHeight="1">
      <c r="B175" s="22"/>
      <c r="C175" s="113" t="s">
        <v>281</v>
      </c>
      <c r="D175" s="113" t="s">
        <v>125</v>
      </c>
      <c r="E175" s="114" t="s">
        <v>282</v>
      </c>
      <c r="F175" s="115" t="s">
        <v>283</v>
      </c>
      <c r="G175" s="116" t="s">
        <v>140</v>
      </c>
      <c r="H175" s="117">
        <v>6.072</v>
      </c>
      <c r="I175" s="118"/>
      <c r="J175" s="119">
        <f>ROUND($I$175*$H$175,2)</f>
        <v>0</v>
      </c>
      <c r="K175" s="115" t="s">
        <v>129</v>
      </c>
      <c r="L175" s="22"/>
      <c r="M175" s="120"/>
      <c r="N175" s="121" t="s">
        <v>49</v>
      </c>
      <c r="Q175" s="122">
        <v>0</v>
      </c>
      <c r="R175" s="122">
        <f>$Q$175*$H$175</f>
        <v>0</v>
      </c>
      <c r="S175" s="122">
        <v>0</v>
      </c>
      <c r="T175" s="123">
        <f>$S$175*$H$175</f>
        <v>0</v>
      </c>
      <c r="AR175" s="71" t="s">
        <v>130</v>
      </c>
      <c r="AT175" s="71" t="s">
        <v>125</v>
      </c>
      <c r="AU175" s="71" t="s">
        <v>84</v>
      </c>
      <c r="AY175" s="6" t="s">
        <v>123</v>
      </c>
      <c r="BE175" s="124">
        <f>IF($N$175="základní",$J$175,0)</f>
        <v>0</v>
      </c>
      <c r="BF175" s="124">
        <f>IF($N$175="snížená",$J$175,0)</f>
        <v>0</v>
      </c>
      <c r="BG175" s="124">
        <f>IF($N$175="zákl. přenesená",$J$175,0)</f>
        <v>0</v>
      </c>
      <c r="BH175" s="124">
        <f>IF($N$175="sníž. přenesená",$J$175,0)</f>
        <v>0</v>
      </c>
      <c r="BI175" s="124">
        <f>IF($N$175="nulová",$J$175,0)</f>
        <v>0</v>
      </c>
      <c r="BJ175" s="71" t="s">
        <v>23</v>
      </c>
      <c r="BK175" s="124">
        <f>ROUND($I$175*$H$175,2)</f>
        <v>0</v>
      </c>
      <c r="BL175" s="71" t="s">
        <v>130</v>
      </c>
      <c r="BM175" s="71" t="s">
        <v>284</v>
      </c>
    </row>
    <row r="176" spans="2:47" s="6" customFormat="1" ht="16.5" customHeight="1">
      <c r="B176" s="22"/>
      <c r="D176" s="125" t="s">
        <v>132</v>
      </c>
      <c r="F176" s="126" t="s">
        <v>285</v>
      </c>
      <c r="L176" s="22"/>
      <c r="M176" s="48"/>
      <c r="T176" s="49"/>
      <c r="AT176" s="6" t="s">
        <v>132</v>
      </c>
      <c r="AU176" s="6" t="s">
        <v>84</v>
      </c>
    </row>
    <row r="177" spans="2:51" s="6" customFormat="1" ht="15.75" customHeight="1">
      <c r="B177" s="127"/>
      <c r="D177" s="128" t="s">
        <v>134</v>
      </c>
      <c r="E177" s="129"/>
      <c r="F177" s="130" t="s">
        <v>286</v>
      </c>
      <c r="H177" s="131">
        <v>6.072</v>
      </c>
      <c r="L177" s="127"/>
      <c r="M177" s="132"/>
      <c r="T177" s="133"/>
      <c r="AT177" s="129" t="s">
        <v>134</v>
      </c>
      <c r="AU177" s="129" t="s">
        <v>84</v>
      </c>
      <c r="AV177" s="129" t="s">
        <v>84</v>
      </c>
      <c r="AW177" s="129" t="s">
        <v>90</v>
      </c>
      <c r="AX177" s="129" t="s">
        <v>23</v>
      </c>
      <c r="AY177" s="129" t="s">
        <v>123</v>
      </c>
    </row>
    <row r="178" spans="2:65" s="6" customFormat="1" ht="15.75" customHeight="1">
      <c r="B178" s="22"/>
      <c r="C178" s="113" t="s">
        <v>287</v>
      </c>
      <c r="D178" s="113" t="s">
        <v>125</v>
      </c>
      <c r="E178" s="114" t="s">
        <v>288</v>
      </c>
      <c r="F178" s="115" t="s">
        <v>289</v>
      </c>
      <c r="G178" s="116" t="s">
        <v>128</v>
      </c>
      <c r="H178" s="117">
        <v>9.4</v>
      </c>
      <c r="I178" s="118"/>
      <c r="J178" s="119">
        <f>ROUND($I$178*$H$178,2)</f>
        <v>0</v>
      </c>
      <c r="K178" s="115" t="s">
        <v>129</v>
      </c>
      <c r="L178" s="22"/>
      <c r="M178" s="120"/>
      <c r="N178" s="121" t="s">
        <v>49</v>
      </c>
      <c r="Q178" s="122">
        <v>0.0076</v>
      </c>
      <c r="R178" s="122">
        <f>$Q$178*$H$178</f>
        <v>0.07144</v>
      </c>
      <c r="S178" s="122">
        <v>0</v>
      </c>
      <c r="T178" s="123">
        <f>$S$178*$H$178</f>
        <v>0</v>
      </c>
      <c r="AR178" s="71" t="s">
        <v>130</v>
      </c>
      <c r="AT178" s="71" t="s">
        <v>125</v>
      </c>
      <c r="AU178" s="71" t="s">
        <v>84</v>
      </c>
      <c r="AY178" s="6" t="s">
        <v>123</v>
      </c>
      <c r="BE178" s="124">
        <f>IF($N$178="základní",$J$178,0)</f>
        <v>0</v>
      </c>
      <c r="BF178" s="124">
        <f>IF($N$178="snížená",$J$178,0)</f>
        <v>0</v>
      </c>
      <c r="BG178" s="124">
        <f>IF($N$178="zákl. přenesená",$J$178,0)</f>
        <v>0</v>
      </c>
      <c r="BH178" s="124">
        <f>IF($N$178="sníž. přenesená",$J$178,0)</f>
        <v>0</v>
      </c>
      <c r="BI178" s="124">
        <f>IF($N$178="nulová",$J$178,0)</f>
        <v>0</v>
      </c>
      <c r="BJ178" s="71" t="s">
        <v>23</v>
      </c>
      <c r="BK178" s="124">
        <f>ROUND($I$178*$H$178,2)</f>
        <v>0</v>
      </c>
      <c r="BL178" s="71" t="s">
        <v>130</v>
      </c>
      <c r="BM178" s="71" t="s">
        <v>290</v>
      </c>
    </row>
    <row r="179" spans="2:47" s="6" customFormat="1" ht="27" customHeight="1">
      <c r="B179" s="22"/>
      <c r="D179" s="125" t="s">
        <v>132</v>
      </c>
      <c r="F179" s="126" t="s">
        <v>291</v>
      </c>
      <c r="L179" s="22"/>
      <c r="M179" s="48"/>
      <c r="T179" s="49"/>
      <c r="AT179" s="6" t="s">
        <v>132</v>
      </c>
      <c r="AU179" s="6" t="s">
        <v>84</v>
      </c>
    </row>
    <row r="180" spans="2:51" s="6" customFormat="1" ht="15.75" customHeight="1">
      <c r="B180" s="127"/>
      <c r="D180" s="128" t="s">
        <v>134</v>
      </c>
      <c r="E180" s="129"/>
      <c r="F180" s="130" t="s">
        <v>292</v>
      </c>
      <c r="H180" s="131">
        <v>9.4</v>
      </c>
      <c r="L180" s="127"/>
      <c r="M180" s="132"/>
      <c r="T180" s="133"/>
      <c r="AT180" s="129" t="s">
        <v>134</v>
      </c>
      <c r="AU180" s="129" t="s">
        <v>84</v>
      </c>
      <c r="AV180" s="129" t="s">
        <v>84</v>
      </c>
      <c r="AW180" s="129" t="s">
        <v>90</v>
      </c>
      <c r="AX180" s="129" t="s">
        <v>23</v>
      </c>
      <c r="AY180" s="129" t="s">
        <v>123</v>
      </c>
    </row>
    <row r="181" spans="2:65" s="6" customFormat="1" ht="15.75" customHeight="1">
      <c r="B181" s="22"/>
      <c r="C181" s="113" t="s">
        <v>293</v>
      </c>
      <c r="D181" s="113" t="s">
        <v>125</v>
      </c>
      <c r="E181" s="114" t="s">
        <v>294</v>
      </c>
      <c r="F181" s="115" t="s">
        <v>295</v>
      </c>
      <c r="G181" s="116" t="s">
        <v>128</v>
      </c>
      <c r="H181" s="117">
        <v>9.4</v>
      </c>
      <c r="I181" s="118"/>
      <c r="J181" s="119">
        <f>ROUND($I$181*$H$181,2)</f>
        <v>0</v>
      </c>
      <c r="K181" s="115" t="s">
        <v>129</v>
      </c>
      <c r="L181" s="22"/>
      <c r="M181" s="120"/>
      <c r="N181" s="121" t="s">
        <v>49</v>
      </c>
      <c r="Q181" s="122">
        <v>0</v>
      </c>
      <c r="R181" s="122">
        <f>$Q$181*$H$181</f>
        <v>0</v>
      </c>
      <c r="S181" s="122">
        <v>0</v>
      </c>
      <c r="T181" s="123">
        <f>$S$181*$H$181</f>
        <v>0</v>
      </c>
      <c r="AR181" s="71" t="s">
        <v>130</v>
      </c>
      <c r="AT181" s="71" t="s">
        <v>125</v>
      </c>
      <c r="AU181" s="71" t="s">
        <v>84</v>
      </c>
      <c r="AY181" s="6" t="s">
        <v>123</v>
      </c>
      <c r="BE181" s="124">
        <f>IF($N$181="základní",$J$181,0)</f>
        <v>0</v>
      </c>
      <c r="BF181" s="124">
        <f>IF($N$181="snížená",$J$181,0)</f>
        <v>0</v>
      </c>
      <c r="BG181" s="124">
        <f>IF($N$181="zákl. přenesená",$J$181,0)</f>
        <v>0</v>
      </c>
      <c r="BH181" s="124">
        <f>IF($N$181="sníž. přenesená",$J$181,0)</f>
        <v>0</v>
      </c>
      <c r="BI181" s="124">
        <f>IF($N$181="nulová",$J$181,0)</f>
        <v>0</v>
      </c>
      <c r="BJ181" s="71" t="s">
        <v>23</v>
      </c>
      <c r="BK181" s="124">
        <f>ROUND($I$181*$H$181,2)</f>
        <v>0</v>
      </c>
      <c r="BL181" s="71" t="s">
        <v>130</v>
      </c>
      <c r="BM181" s="71" t="s">
        <v>296</v>
      </c>
    </row>
    <row r="182" spans="2:47" s="6" customFormat="1" ht="27" customHeight="1">
      <c r="B182" s="22"/>
      <c r="D182" s="125" t="s">
        <v>132</v>
      </c>
      <c r="F182" s="126" t="s">
        <v>297</v>
      </c>
      <c r="L182" s="22"/>
      <c r="M182" s="48"/>
      <c r="T182" s="49"/>
      <c r="AT182" s="6" t="s">
        <v>132</v>
      </c>
      <c r="AU182" s="6" t="s">
        <v>84</v>
      </c>
    </row>
    <row r="183" spans="2:65" s="6" customFormat="1" ht="15.75" customHeight="1">
      <c r="B183" s="22"/>
      <c r="C183" s="113" t="s">
        <v>298</v>
      </c>
      <c r="D183" s="113" t="s">
        <v>125</v>
      </c>
      <c r="E183" s="114" t="s">
        <v>299</v>
      </c>
      <c r="F183" s="115" t="s">
        <v>300</v>
      </c>
      <c r="G183" s="116" t="s">
        <v>178</v>
      </c>
      <c r="H183" s="117">
        <v>0.24</v>
      </c>
      <c r="I183" s="118"/>
      <c r="J183" s="119">
        <f>ROUND($I$183*$H$183,2)</f>
        <v>0</v>
      </c>
      <c r="K183" s="115" t="s">
        <v>129</v>
      </c>
      <c r="L183" s="22"/>
      <c r="M183" s="120"/>
      <c r="N183" s="121" t="s">
        <v>49</v>
      </c>
      <c r="Q183" s="122">
        <v>1.0594</v>
      </c>
      <c r="R183" s="122">
        <f>$Q$183*$H$183</f>
        <v>0.254256</v>
      </c>
      <c r="S183" s="122">
        <v>0</v>
      </c>
      <c r="T183" s="123">
        <f>$S$183*$H$183</f>
        <v>0</v>
      </c>
      <c r="AR183" s="71" t="s">
        <v>130</v>
      </c>
      <c r="AT183" s="71" t="s">
        <v>125</v>
      </c>
      <c r="AU183" s="71" t="s">
        <v>84</v>
      </c>
      <c r="AY183" s="6" t="s">
        <v>123</v>
      </c>
      <c r="BE183" s="124">
        <f>IF($N$183="základní",$J$183,0)</f>
        <v>0</v>
      </c>
      <c r="BF183" s="124">
        <f>IF($N$183="snížená",$J$183,0)</f>
        <v>0</v>
      </c>
      <c r="BG183" s="124">
        <f>IF($N$183="zákl. přenesená",$J$183,0)</f>
        <v>0</v>
      </c>
      <c r="BH183" s="124">
        <f>IF($N$183="sníž. přenesená",$J$183,0)</f>
        <v>0</v>
      </c>
      <c r="BI183" s="124">
        <f>IF($N$183="nulová",$J$183,0)</f>
        <v>0</v>
      </c>
      <c r="BJ183" s="71" t="s">
        <v>23</v>
      </c>
      <c r="BK183" s="124">
        <f>ROUND($I$183*$H$183,2)</f>
        <v>0</v>
      </c>
      <c r="BL183" s="71" t="s">
        <v>130</v>
      </c>
      <c r="BM183" s="71" t="s">
        <v>301</v>
      </c>
    </row>
    <row r="184" spans="2:47" s="6" customFormat="1" ht="16.5" customHeight="1">
      <c r="B184" s="22"/>
      <c r="D184" s="125" t="s">
        <v>132</v>
      </c>
      <c r="F184" s="126" t="s">
        <v>302</v>
      </c>
      <c r="L184" s="22"/>
      <c r="M184" s="48"/>
      <c r="T184" s="49"/>
      <c r="AT184" s="6" t="s">
        <v>132</v>
      </c>
      <c r="AU184" s="6" t="s">
        <v>84</v>
      </c>
    </row>
    <row r="185" spans="2:51" s="6" customFormat="1" ht="15.75" customHeight="1">
      <c r="B185" s="127"/>
      <c r="D185" s="128" t="s">
        <v>134</v>
      </c>
      <c r="E185" s="129"/>
      <c r="F185" s="130" t="s">
        <v>303</v>
      </c>
      <c r="H185" s="131">
        <v>0.24</v>
      </c>
      <c r="L185" s="127"/>
      <c r="M185" s="132"/>
      <c r="T185" s="133"/>
      <c r="AT185" s="129" t="s">
        <v>134</v>
      </c>
      <c r="AU185" s="129" t="s">
        <v>84</v>
      </c>
      <c r="AV185" s="129" t="s">
        <v>84</v>
      </c>
      <c r="AW185" s="129" t="s">
        <v>90</v>
      </c>
      <c r="AX185" s="129" t="s">
        <v>23</v>
      </c>
      <c r="AY185" s="129" t="s">
        <v>123</v>
      </c>
    </row>
    <row r="186" spans="2:65" s="6" customFormat="1" ht="15.75" customHeight="1">
      <c r="B186" s="22"/>
      <c r="C186" s="113" t="s">
        <v>304</v>
      </c>
      <c r="D186" s="113" t="s">
        <v>125</v>
      </c>
      <c r="E186" s="114" t="s">
        <v>305</v>
      </c>
      <c r="F186" s="115" t="s">
        <v>306</v>
      </c>
      <c r="G186" s="116" t="s">
        <v>178</v>
      </c>
      <c r="H186" s="117">
        <v>0.26</v>
      </c>
      <c r="I186" s="118"/>
      <c r="J186" s="119">
        <f>ROUND($I$186*$H$186,2)</f>
        <v>0</v>
      </c>
      <c r="K186" s="115" t="s">
        <v>129</v>
      </c>
      <c r="L186" s="22"/>
      <c r="M186" s="120"/>
      <c r="N186" s="121" t="s">
        <v>49</v>
      </c>
      <c r="Q186" s="122">
        <v>1.10403</v>
      </c>
      <c r="R186" s="122">
        <f>$Q$186*$H$186</f>
        <v>0.2870478</v>
      </c>
      <c r="S186" s="122">
        <v>0</v>
      </c>
      <c r="T186" s="123">
        <f>$S$186*$H$186</f>
        <v>0</v>
      </c>
      <c r="AR186" s="71" t="s">
        <v>130</v>
      </c>
      <c r="AT186" s="71" t="s">
        <v>125</v>
      </c>
      <c r="AU186" s="71" t="s">
        <v>84</v>
      </c>
      <c r="AY186" s="6" t="s">
        <v>123</v>
      </c>
      <c r="BE186" s="124">
        <f>IF($N$186="základní",$J$186,0)</f>
        <v>0</v>
      </c>
      <c r="BF186" s="124">
        <f>IF($N$186="snížená",$J$186,0)</f>
        <v>0</v>
      </c>
      <c r="BG186" s="124">
        <f>IF($N$186="zákl. přenesená",$J$186,0)</f>
        <v>0</v>
      </c>
      <c r="BH186" s="124">
        <f>IF($N$186="sníž. přenesená",$J$186,0)</f>
        <v>0</v>
      </c>
      <c r="BI186" s="124">
        <f>IF($N$186="nulová",$J$186,0)</f>
        <v>0</v>
      </c>
      <c r="BJ186" s="71" t="s">
        <v>23</v>
      </c>
      <c r="BK186" s="124">
        <f>ROUND($I$186*$H$186,2)</f>
        <v>0</v>
      </c>
      <c r="BL186" s="71" t="s">
        <v>130</v>
      </c>
      <c r="BM186" s="71" t="s">
        <v>307</v>
      </c>
    </row>
    <row r="187" spans="2:47" s="6" customFormat="1" ht="16.5" customHeight="1">
      <c r="B187" s="22"/>
      <c r="D187" s="125" t="s">
        <v>132</v>
      </c>
      <c r="F187" s="126" t="s">
        <v>308</v>
      </c>
      <c r="L187" s="22"/>
      <c r="M187" s="48"/>
      <c r="T187" s="49"/>
      <c r="AT187" s="6" t="s">
        <v>132</v>
      </c>
      <c r="AU187" s="6" t="s">
        <v>84</v>
      </c>
    </row>
    <row r="188" spans="2:51" s="6" customFormat="1" ht="15.75" customHeight="1">
      <c r="B188" s="127"/>
      <c r="D188" s="128" t="s">
        <v>134</v>
      </c>
      <c r="E188" s="129"/>
      <c r="F188" s="130" t="s">
        <v>309</v>
      </c>
      <c r="H188" s="131">
        <v>0.26</v>
      </c>
      <c r="L188" s="127"/>
      <c r="M188" s="132"/>
      <c r="T188" s="133"/>
      <c r="AT188" s="129" t="s">
        <v>134</v>
      </c>
      <c r="AU188" s="129" t="s">
        <v>84</v>
      </c>
      <c r="AV188" s="129" t="s">
        <v>84</v>
      </c>
      <c r="AW188" s="129" t="s">
        <v>90</v>
      </c>
      <c r="AX188" s="129" t="s">
        <v>23</v>
      </c>
      <c r="AY188" s="129" t="s">
        <v>123</v>
      </c>
    </row>
    <row r="189" spans="2:65" s="6" customFormat="1" ht="15.75" customHeight="1">
      <c r="B189" s="22"/>
      <c r="C189" s="113" t="s">
        <v>310</v>
      </c>
      <c r="D189" s="113" t="s">
        <v>125</v>
      </c>
      <c r="E189" s="114" t="s">
        <v>311</v>
      </c>
      <c r="F189" s="115" t="s">
        <v>312</v>
      </c>
      <c r="G189" s="116" t="s">
        <v>313</v>
      </c>
      <c r="H189" s="117">
        <v>864.2</v>
      </c>
      <c r="I189" s="118"/>
      <c r="J189" s="119">
        <f>ROUND($I$189*$H$189,2)</f>
        <v>0</v>
      </c>
      <c r="K189" s="115" t="s">
        <v>129</v>
      </c>
      <c r="L189" s="22"/>
      <c r="M189" s="120"/>
      <c r="N189" s="121" t="s">
        <v>49</v>
      </c>
      <c r="Q189" s="122">
        <v>0</v>
      </c>
      <c r="R189" s="122">
        <f>$Q$189*$H$189</f>
        <v>0</v>
      </c>
      <c r="S189" s="122">
        <v>0</v>
      </c>
      <c r="T189" s="123">
        <f>$S$189*$H$189</f>
        <v>0</v>
      </c>
      <c r="AR189" s="71" t="s">
        <v>130</v>
      </c>
      <c r="AT189" s="71" t="s">
        <v>125</v>
      </c>
      <c r="AU189" s="71" t="s">
        <v>84</v>
      </c>
      <c r="AY189" s="6" t="s">
        <v>123</v>
      </c>
      <c r="BE189" s="124">
        <f>IF($N$189="základní",$J$189,0)</f>
        <v>0</v>
      </c>
      <c r="BF189" s="124">
        <f>IF($N$189="snížená",$J$189,0)</f>
        <v>0</v>
      </c>
      <c r="BG189" s="124">
        <f>IF($N$189="zákl. přenesená",$J$189,0)</f>
        <v>0</v>
      </c>
      <c r="BH189" s="124">
        <f>IF($N$189="sníž. přenesená",$J$189,0)</f>
        <v>0</v>
      </c>
      <c r="BI189" s="124">
        <f>IF($N$189="nulová",$J$189,0)</f>
        <v>0</v>
      </c>
      <c r="BJ189" s="71" t="s">
        <v>23</v>
      </c>
      <c r="BK189" s="124">
        <f>ROUND($I$189*$H$189,2)</f>
        <v>0</v>
      </c>
      <c r="BL189" s="71" t="s">
        <v>130</v>
      </c>
      <c r="BM189" s="71" t="s">
        <v>314</v>
      </c>
    </row>
    <row r="190" spans="2:47" s="6" customFormat="1" ht="38.25" customHeight="1">
      <c r="B190" s="22"/>
      <c r="D190" s="125" t="s">
        <v>132</v>
      </c>
      <c r="F190" s="126" t="s">
        <v>315</v>
      </c>
      <c r="L190" s="22"/>
      <c r="M190" s="48"/>
      <c r="T190" s="49"/>
      <c r="AT190" s="6" t="s">
        <v>132</v>
      </c>
      <c r="AU190" s="6" t="s">
        <v>84</v>
      </c>
    </row>
    <row r="191" spans="2:51" s="6" customFormat="1" ht="15.75" customHeight="1">
      <c r="B191" s="127"/>
      <c r="D191" s="128" t="s">
        <v>134</v>
      </c>
      <c r="E191" s="129"/>
      <c r="F191" s="130" t="s">
        <v>316</v>
      </c>
      <c r="H191" s="131">
        <v>699.2</v>
      </c>
      <c r="L191" s="127"/>
      <c r="M191" s="132"/>
      <c r="T191" s="133"/>
      <c r="AT191" s="129" t="s">
        <v>134</v>
      </c>
      <c r="AU191" s="129" t="s">
        <v>84</v>
      </c>
      <c r="AV191" s="129" t="s">
        <v>84</v>
      </c>
      <c r="AW191" s="129" t="s">
        <v>90</v>
      </c>
      <c r="AX191" s="129" t="s">
        <v>78</v>
      </c>
      <c r="AY191" s="129" t="s">
        <v>123</v>
      </c>
    </row>
    <row r="192" spans="2:51" s="6" customFormat="1" ht="15.75" customHeight="1">
      <c r="B192" s="127"/>
      <c r="D192" s="128" t="s">
        <v>134</v>
      </c>
      <c r="E192" s="129"/>
      <c r="F192" s="130" t="s">
        <v>317</v>
      </c>
      <c r="H192" s="131">
        <v>165</v>
      </c>
      <c r="L192" s="127"/>
      <c r="M192" s="132"/>
      <c r="T192" s="133"/>
      <c r="AT192" s="129" t="s">
        <v>134</v>
      </c>
      <c r="AU192" s="129" t="s">
        <v>84</v>
      </c>
      <c r="AV192" s="129" t="s">
        <v>84</v>
      </c>
      <c r="AW192" s="129" t="s">
        <v>90</v>
      </c>
      <c r="AX192" s="129" t="s">
        <v>78</v>
      </c>
      <c r="AY192" s="129" t="s">
        <v>123</v>
      </c>
    </row>
    <row r="193" spans="2:51" s="6" customFormat="1" ht="15.75" customHeight="1">
      <c r="B193" s="134"/>
      <c r="D193" s="128" t="s">
        <v>134</v>
      </c>
      <c r="E193" s="135"/>
      <c r="F193" s="136" t="s">
        <v>137</v>
      </c>
      <c r="H193" s="137">
        <v>864.2</v>
      </c>
      <c r="L193" s="134"/>
      <c r="M193" s="138"/>
      <c r="T193" s="139"/>
      <c r="AT193" s="135" t="s">
        <v>134</v>
      </c>
      <c r="AU193" s="135" t="s">
        <v>84</v>
      </c>
      <c r="AV193" s="135" t="s">
        <v>130</v>
      </c>
      <c r="AW193" s="135" t="s">
        <v>90</v>
      </c>
      <c r="AX193" s="135" t="s">
        <v>23</v>
      </c>
      <c r="AY193" s="135" t="s">
        <v>123</v>
      </c>
    </row>
    <row r="194" spans="2:65" s="6" customFormat="1" ht="15.75" customHeight="1">
      <c r="B194" s="22"/>
      <c r="C194" s="113" t="s">
        <v>318</v>
      </c>
      <c r="D194" s="113" t="s">
        <v>125</v>
      </c>
      <c r="E194" s="114" t="s">
        <v>319</v>
      </c>
      <c r="F194" s="115" t="s">
        <v>320</v>
      </c>
      <c r="G194" s="116" t="s">
        <v>313</v>
      </c>
      <c r="H194" s="117">
        <v>864.2</v>
      </c>
      <c r="I194" s="118"/>
      <c r="J194" s="119">
        <f>ROUND($I$194*$H$194,2)</f>
        <v>0</v>
      </c>
      <c r="K194" s="115" t="s">
        <v>129</v>
      </c>
      <c r="L194" s="22"/>
      <c r="M194" s="120"/>
      <c r="N194" s="121" t="s">
        <v>49</v>
      </c>
      <c r="Q194" s="122">
        <v>0</v>
      </c>
      <c r="R194" s="122">
        <f>$Q$194*$H$194</f>
        <v>0</v>
      </c>
      <c r="S194" s="122">
        <v>0</v>
      </c>
      <c r="T194" s="123">
        <f>$S$194*$H$194</f>
        <v>0</v>
      </c>
      <c r="AR194" s="71" t="s">
        <v>130</v>
      </c>
      <c r="AT194" s="71" t="s">
        <v>125</v>
      </c>
      <c r="AU194" s="71" t="s">
        <v>84</v>
      </c>
      <c r="AY194" s="6" t="s">
        <v>123</v>
      </c>
      <c r="BE194" s="124">
        <f>IF($N$194="základní",$J$194,0)</f>
        <v>0</v>
      </c>
      <c r="BF194" s="124">
        <f>IF($N$194="snížená",$J$194,0)</f>
        <v>0</v>
      </c>
      <c r="BG194" s="124">
        <f>IF($N$194="zákl. přenesená",$J$194,0)</f>
        <v>0</v>
      </c>
      <c r="BH194" s="124">
        <f>IF($N$194="sníž. přenesená",$J$194,0)</f>
        <v>0</v>
      </c>
      <c r="BI194" s="124">
        <f>IF($N$194="nulová",$J$194,0)</f>
        <v>0</v>
      </c>
      <c r="BJ194" s="71" t="s">
        <v>23</v>
      </c>
      <c r="BK194" s="124">
        <f>ROUND($I$194*$H$194,2)</f>
        <v>0</v>
      </c>
      <c r="BL194" s="71" t="s">
        <v>130</v>
      </c>
      <c r="BM194" s="71" t="s">
        <v>321</v>
      </c>
    </row>
    <row r="195" spans="2:47" s="6" customFormat="1" ht="38.25" customHeight="1">
      <c r="B195" s="22"/>
      <c r="D195" s="125" t="s">
        <v>132</v>
      </c>
      <c r="F195" s="126" t="s">
        <v>322</v>
      </c>
      <c r="L195" s="22"/>
      <c r="M195" s="48"/>
      <c r="T195" s="49"/>
      <c r="AT195" s="6" t="s">
        <v>132</v>
      </c>
      <c r="AU195" s="6" t="s">
        <v>84</v>
      </c>
    </row>
    <row r="196" spans="2:51" s="6" customFormat="1" ht="15.75" customHeight="1">
      <c r="B196" s="127"/>
      <c r="D196" s="128" t="s">
        <v>134</v>
      </c>
      <c r="E196" s="129"/>
      <c r="F196" s="130" t="s">
        <v>316</v>
      </c>
      <c r="H196" s="131">
        <v>699.2</v>
      </c>
      <c r="L196" s="127"/>
      <c r="M196" s="132"/>
      <c r="T196" s="133"/>
      <c r="AT196" s="129" t="s">
        <v>134</v>
      </c>
      <c r="AU196" s="129" t="s">
        <v>84</v>
      </c>
      <c r="AV196" s="129" t="s">
        <v>84</v>
      </c>
      <c r="AW196" s="129" t="s">
        <v>90</v>
      </c>
      <c r="AX196" s="129" t="s">
        <v>78</v>
      </c>
      <c r="AY196" s="129" t="s">
        <v>123</v>
      </c>
    </row>
    <row r="197" spans="2:51" s="6" customFormat="1" ht="15.75" customHeight="1">
      <c r="B197" s="127"/>
      <c r="D197" s="128" t="s">
        <v>134</v>
      </c>
      <c r="E197" s="129"/>
      <c r="F197" s="130" t="s">
        <v>317</v>
      </c>
      <c r="H197" s="131">
        <v>165</v>
      </c>
      <c r="L197" s="127"/>
      <c r="M197" s="132"/>
      <c r="T197" s="133"/>
      <c r="AT197" s="129" t="s">
        <v>134</v>
      </c>
      <c r="AU197" s="129" t="s">
        <v>84</v>
      </c>
      <c r="AV197" s="129" t="s">
        <v>84</v>
      </c>
      <c r="AW197" s="129" t="s">
        <v>90</v>
      </c>
      <c r="AX197" s="129" t="s">
        <v>78</v>
      </c>
      <c r="AY197" s="129" t="s">
        <v>123</v>
      </c>
    </row>
    <row r="198" spans="2:51" s="6" customFormat="1" ht="15.75" customHeight="1">
      <c r="B198" s="134"/>
      <c r="D198" s="128" t="s">
        <v>134</v>
      </c>
      <c r="E198" s="135"/>
      <c r="F198" s="136" t="s">
        <v>137</v>
      </c>
      <c r="H198" s="137">
        <v>864.2</v>
      </c>
      <c r="L198" s="134"/>
      <c r="M198" s="138"/>
      <c r="T198" s="139"/>
      <c r="AT198" s="135" t="s">
        <v>134</v>
      </c>
      <c r="AU198" s="135" t="s">
        <v>84</v>
      </c>
      <c r="AV198" s="135" t="s">
        <v>130</v>
      </c>
      <c r="AW198" s="135" t="s">
        <v>90</v>
      </c>
      <c r="AX198" s="135" t="s">
        <v>23</v>
      </c>
      <c r="AY198" s="135" t="s">
        <v>123</v>
      </c>
    </row>
    <row r="199" spans="2:65" s="6" customFormat="1" ht="15.75" customHeight="1">
      <c r="B199" s="22"/>
      <c r="C199" s="145" t="s">
        <v>323</v>
      </c>
      <c r="D199" s="145" t="s">
        <v>175</v>
      </c>
      <c r="E199" s="146" t="s">
        <v>324</v>
      </c>
      <c r="F199" s="147" t="s">
        <v>325</v>
      </c>
      <c r="G199" s="148" t="s">
        <v>178</v>
      </c>
      <c r="H199" s="149">
        <v>0.699</v>
      </c>
      <c r="I199" s="150"/>
      <c r="J199" s="151">
        <f>ROUND($I$199*$H$199,2)</f>
        <v>0</v>
      </c>
      <c r="K199" s="147" t="s">
        <v>129</v>
      </c>
      <c r="L199" s="152"/>
      <c r="M199" s="153"/>
      <c r="N199" s="154" t="s">
        <v>49</v>
      </c>
      <c r="Q199" s="122">
        <v>1</v>
      </c>
      <c r="R199" s="122">
        <f>$Q$199*$H$199</f>
        <v>0.699</v>
      </c>
      <c r="S199" s="122">
        <v>0</v>
      </c>
      <c r="T199" s="123">
        <f>$S$199*$H$199</f>
        <v>0</v>
      </c>
      <c r="AR199" s="71" t="s">
        <v>179</v>
      </c>
      <c r="AT199" s="71" t="s">
        <v>175</v>
      </c>
      <c r="AU199" s="71" t="s">
        <v>84</v>
      </c>
      <c r="AY199" s="6" t="s">
        <v>123</v>
      </c>
      <c r="BE199" s="124">
        <f>IF($N$199="základní",$J$199,0)</f>
        <v>0</v>
      </c>
      <c r="BF199" s="124">
        <f>IF($N$199="snížená",$J$199,0)</f>
        <v>0</v>
      </c>
      <c r="BG199" s="124">
        <f>IF($N$199="zákl. přenesená",$J$199,0)</f>
        <v>0</v>
      </c>
      <c r="BH199" s="124">
        <f>IF($N$199="sníž. přenesená",$J$199,0)</f>
        <v>0</v>
      </c>
      <c r="BI199" s="124">
        <f>IF($N$199="nulová",$J$199,0)</f>
        <v>0</v>
      </c>
      <c r="BJ199" s="71" t="s">
        <v>23</v>
      </c>
      <c r="BK199" s="124">
        <f>ROUND($I$199*$H$199,2)</f>
        <v>0</v>
      </c>
      <c r="BL199" s="71" t="s">
        <v>130</v>
      </c>
      <c r="BM199" s="71" t="s">
        <v>326</v>
      </c>
    </row>
    <row r="200" spans="2:47" s="6" customFormat="1" ht="16.5" customHeight="1">
      <c r="B200" s="22"/>
      <c r="D200" s="125" t="s">
        <v>132</v>
      </c>
      <c r="F200" s="126" t="s">
        <v>327</v>
      </c>
      <c r="L200" s="22"/>
      <c r="M200" s="48"/>
      <c r="T200" s="49"/>
      <c r="AT200" s="6" t="s">
        <v>132</v>
      </c>
      <c r="AU200" s="6" t="s">
        <v>84</v>
      </c>
    </row>
    <row r="201" spans="2:47" s="6" customFormat="1" ht="30.75" customHeight="1">
      <c r="B201" s="22"/>
      <c r="D201" s="128" t="s">
        <v>216</v>
      </c>
      <c r="F201" s="155" t="s">
        <v>328</v>
      </c>
      <c r="L201" s="22"/>
      <c r="M201" s="48"/>
      <c r="T201" s="49"/>
      <c r="AT201" s="6" t="s">
        <v>216</v>
      </c>
      <c r="AU201" s="6" t="s">
        <v>84</v>
      </c>
    </row>
    <row r="202" spans="2:51" s="6" customFormat="1" ht="15.75" customHeight="1">
      <c r="B202" s="127"/>
      <c r="D202" s="128" t="s">
        <v>134</v>
      </c>
      <c r="E202" s="129"/>
      <c r="F202" s="130" t="s">
        <v>329</v>
      </c>
      <c r="H202" s="131">
        <v>0.699</v>
      </c>
      <c r="L202" s="127"/>
      <c r="M202" s="132"/>
      <c r="T202" s="133"/>
      <c r="AT202" s="129" t="s">
        <v>134</v>
      </c>
      <c r="AU202" s="129" t="s">
        <v>84</v>
      </c>
      <c r="AV202" s="129" t="s">
        <v>84</v>
      </c>
      <c r="AW202" s="129" t="s">
        <v>90</v>
      </c>
      <c r="AX202" s="129" t="s">
        <v>23</v>
      </c>
      <c r="AY202" s="129" t="s">
        <v>123</v>
      </c>
    </row>
    <row r="203" spans="2:65" s="6" customFormat="1" ht="15.75" customHeight="1">
      <c r="B203" s="22"/>
      <c r="C203" s="145" t="s">
        <v>330</v>
      </c>
      <c r="D203" s="145" t="s">
        <v>175</v>
      </c>
      <c r="E203" s="146" t="s">
        <v>331</v>
      </c>
      <c r="F203" s="147" t="s">
        <v>332</v>
      </c>
      <c r="G203" s="148" t="s">
        <v>178</v>
      </c>
      <c r="H203" s="149">
        <v>0.165</v>
      </c>
      <c r="I203" s="150"/>
      <c r="J203" s="151">
        <f>ROUND($I$203*$H$203,2)</f>
        <v>0</v>
      </c>
      <c r="K203" s="147" t="s">
        <v>129</v>
      </c>
      <c r="L203" s="152"/>
      <c r="M203" s="153"/>
      <c r="N203" s="154" t="s">
        <v>49</v>
      </c>
      <c r="Q203" s="122">
        <v>1</v>
      </c>
      <c r="R203" s="122">
        <f>$Q$203*$H$203</f>
        <v>0.165</v>
      </c>
      <c r="S203" s="122">
        <v>0</v>
      </c>
      <c r="T203" s="123">
        <f>$S$203*$H$203</f>
        <v>0</v>
      </c>
      <c r="AR203" s="71" t="s">
        <v>179</v>
      </c>
      <c r="AT203" s="71" t="s">
        <v>175</v>
      </c>
      <c r="AU203" s="71" t="s">
        <v>84</v>
      </c>
      <c r="AY203" s="6" t="s">
        <v>123</v>
      </c>
      <c r="BE203" s="124">
        <f>IF($N$203="základní",$J$203,0)</f>
        <v>0</v>
      </c>
      <c r="BF203" s="124">
        <f>IF($N$203="snížená",$J$203,0)</f>
        <v>0</v>
      </c>
      <c r="BG203" s="124">
        <f>IF($N$203="zákl. přenesená",$J$203,0)</f>
        <v>0</v>
      </c>
      <c r="BH203" s="124">
        <f>IF($N$203="sníž. přenesená",$J$203,0)</f>
        <v>0</v>
      </c>
      <c r="BI203" s="124">
        <f>IF($N$203="nulová",$J$203,0)</f>
        <v>0</v>
      </c>
      <c r="BJ203" s="71" t="s">
        <v>23</v>
      </c>
      <c r="BK203" s="124">
        <f>ROUND($I$203*$H$203,2)</f>
        <v>0</v>
      </c>
      <c r="BL203" s="71" t="s">
        <v>130</v>
      </c>
      <c r="BM203" s="71" t="s">
        <v>333</v>
      </c>
    </row>
    <row r="204" spans="2:47" s="6" customFormat="1" ht="16.5" customHeight="1">
      <c r="B204" s="22"/>
      <c r="D204" s="125" t="s">
        <v>132</v>
      </c>
      <c r="F204" s="126" t="s">
        <v>334</v>
      </c>
      <c r="L204" s="22"/>
      <c r="M204" s="48"/>
      <c r="T204" s="49"/>
      <c r="AT204" s="6" t="s">
        <v>132</v>
      </c>
      <c r="AU204" s="6" t="s">
        <v>84</v>
      </c>
    </row>
    <row r="205" spans="2:47" s="6" customFormat="1" ht="30.75" customHeight="1">
      <c r="B205" s="22"/>
      <c r="D205" s="128" t="s">
        <v>216</v>
      </c>
      <c r="F205" s="155" t="s">
        <v>335</v>
      </c>
      <c r="L205" s="22"/>
      <c r="M205" s="48"/>
      <c r="T205" s="49"/>
      <c r="AT205" s="6" t="s">
        <v>216</v>
      </c>
      <c r="AU205" s="6" t="s">
        <v>84</v>
      </c>
    </row>
    <row r="206" spans="2:51" s="6" customFormat="1" ht="15.75" customHeight="1">
      <c r="B206" s="127"/>
      <c r="D206" s="128" t="s">
        <v>134</v>
      </c>
      <c r="E206" s="129"/>
      <c r="F206" s="130" t="s">
        <v>336</v>
      </c>
      <c r="H206" s="131">
        <v>0.165</v>
      </c>
      <c r="L206" s="127"/>
      <c r="M206" s="132"/>
      <c r="T206" s="133"/>
      <c r="AT206" s="129" t="s">
        <v>134</v>
      </c>
      <c r="AU206" s="129" t="s">
        <v>84</v>
      </c>
      <c r="AV206" s="129" t="s">
        <v>84</v>
      </c>
      <c r="AW206" s="129" t="s">
        <v>90</v>
      </c>
      <c r="AX206" s="129" t="s">
        <v>23</v>
      </c>
      <c r="AY206" s="129" t="s">
        <v>123</v>
      </c>
    </row>
    <row r="207" spans="2:65" s="6" customFormat="1" ht="15.75" customHeight="1">
      <c r="B207" s="22"/>
      <c r="C207" s="113" t="s">
        <v>337</v>
      </c>
      <c r="D207" s="113" t="s">
        <v>125</v>
      </c>
      <c r="E207" s="114" t="s">
        <v>338</v>
      </c>
      <c r="F207" s="115" t="s">
        <v>339</v>
      </c>
      <c r="G207" s="116" t="s">
        <v>140</v>
      </c>
      <c r="H207" s="117">
        <v>16.688</v>
      </c>
      <c r="I207" s="118"/>
      <c r="J207" s="119">
        <f>ROUND($I$207*$H$207,2)</f>
        <v>0</v>
      </c>
      <c r="K207" s="115" t="s">
        <v>129</v>
      </c>
      <c r="L207" s="22"/>
      <c r="M207" s="120"/>
      <c r="N207" s="121" t="s">
        <v>49</v>
      </c>
      <c r="Q207" s="122">
        <v>2.09</v>
      </c>
      <c r="R207" s="122">
        <f>$Q$207*$H$207</f>
        <v>34.877919999999996</v>
      </c>
      <c r="S207" s="122">
        <v>0</v>
      </c>
      <c r="T207" s="123">
        <f>$S$207*$H$207</f>
        <v>0</v>
      </c>
      <c r="AR207" s="71" t="s">
        <v>130</v>
      </c>
      <c r="AT207" s="71" t="s">
        <v>125</v>
      </c>
      <c r="AU207" s="71" t="s">
        <v>84</v>
      </c>
      <c r="AY207" s="6" t="s">
        <v>123</v>
      </c>
      <c r="BE207" s="124">
        <f>IF($N$207="základní",$J$207,0)</f>
        <v>0</v>
      </c>
      <c r="BF207" s="124">
        <f>IF($N$207="snížená",$J$207,0)</f>
        <v>0</v>
      </c>
      <c r="BG207" s="124">
        <f>IF($N$207="zákl. přenesená",$J$207,0)</f>
        <v>0</v>
      </c>
      <c r="BH207" s="124">
        <f>IF($N$207="sníž. přenesená",$J$207,0)</f>
        <v>0</v>
      </c>
      <c r="BI207" s="124">
        <f>IF($N$207="nulová",$J$207,0)</f>
        <v>0</v>
      </c>
      <c r="BJ207" s="71" t="s">
        <v>23</v>
      </c>
      <c r="BK207" s="124">
        <f>ROUND($I$207*$H$207,2)</f>
        <v>0</v>
      </c>
      <c r="BL207" s="71" t="s">
        <v>130</v>
      </c>
      <c r="BM207" s="71" t="s">
        <v>340</v>
      </c>
    </row>
    <row r="208" spans="2:47" s="6" customFormat="1" ht="16.5" customHeight="1">
      <c r="B208" s="22"/>
      <c r="D208" s="125" t="s">
        <v>132</v>
      </c>
      <c r="F208" s="126" t="s">
        <v>341</v>
      </c>
      <c r="L208" s="22"/>
      <c r="M208" s="48"/>
      <c r="T208" s="49"/>
      <c r="AT208" s="6" t="s">
        <v>132</v>
      </c>
      <c r="AU208" s="6" t="s">
        <v>84</v>
      </c>
    </row>
    <row r="209" spans="2:51" s="6" customFormat="1" ht="15.75" customHeight="1">
      <c r="B209" s="140"/>
      <c r="D209" s="128" t="s">
        <v>134</v>
      </c>
      <c r="E209" s="141"/>
      <c r="F209" s="142" t="s">
        <v>150</v>
      </c>
      <c r="H209" s="141"/>
      <c r="L209" s="140"/>
      <c r="M209" s="143"/>
      <c r="T209" s="144"/>
      <c r="AT209" s="141" t="s">
        <v>134</v>
      </c>
      <c r="AU209" s="141" t="s">
        <v>84</v>
      </c>
      <c r="AV209" s="141" t="s">
        <v>23</v>
      </c>
      <c r="AW209" s="141" t="s">
        <v>90</v>
      </c>
      <c r="AX209" s="141" t="s">
        <v>78</v>
      </c>
      <c r="AY209" s="141" t="s">
        <v>123</v>
      </c>
    </row>
    <row r="210" spans="2:51" s="6" customFormat="1" ht="15.75" customHeight="1">
      <c r="B210" s="127"/>
      <c r="D210" s="128" t="s">
        <v>134</v>
      </c>
      <c r="E210" s="129"/>
      <c r="F210" s="130" t="s">
        <v>151</v>
      </c>
      <c r="H210" s="131">
        <v>1.313</v>
      </c>
      <c r="L210" s="127"/>
      <c r="M210" s="132"/>
      <c r="T210" s="133"/>
      <c r="AT210" s="129" t="s">
        <v>134</v>
      </c>
      <c r="AU210" s="129" t="s">
        <v>84</v>
      </c>
      <c r="AV210" s="129" t="s">
        <v>84</v>
      </c>
      <c r="AW210" s="129" t="s">
        <v>90</v>
      </c>
      <c r="AX210" s="129" t="s">
        <v>78</v>
      </c>
      <c r="AY210" s="129" t="s">
        <v>123</v>
      </c>
    </row>
    <row r="211" spans="2:51" s="6" customFormat="1" ht="15.75" customHeight="1">
      <c r="B211" s="127"/>
      <c r="D211" s="128" t="s">
        <v>134</v>
      </c>
      <c r="E211" s="129"/>
      <c r="F211" s="130" t="s">
        <v>152</v>
      </c>
      <c r="H211" s="131">
        <v>15.375</v>
      </c>
      <c r="L211" s="127"/>
      <c r="M211" s="132"/>
      <c r="T211" s="133"/>
      <c r="AT211" s="129" t="s">
        <v>134</v>
      </c>
      <c r="AU211" s="129" t="s">
        <v>84</v>
      </c>
      <c r="AV211" s="129" t="s">
        <v>84</v>
      </c>
      <c r="AW211" s="129" t="s">
        <v>90</v>
      </c>
      <c r="AX211" s="129" t="s">
        <v>78</v>
      </c>
      <c r="AY211" s="129" t="s">
        <v>123</v>
      </c>
    </row>
    <row r="212" spans="2:51" s="6" customFormat="1" ht="15.75" customHeight="1">
      <c r="B212" s="134"/>
      <c r="D212" s="128" t="s">
        <v>134</v>
      </c>
      <c r="E212" s="135"/>
      <c r="F212" s="136" t="s">
        <v>137</v>
      </c>
      <c r="H212" s="137">
        <v>16.688</v>
      </c>
      <c r="L212" s="134"/>
      <c r="M212" s="138"/>
      <c r="T212" s="139"/>
      <c r="AT212" s="135" t="s">
        <v>134</v>
      </c>
      <c r="AU212" s="135" t="s">
        <v>84</v>
      </c>
      <c r="AV212" s="135" t="s">
        <v>130</v>
      </c>
      <c r="AW212" s="135" t="s">
        <v>90</v>
      </c>
      <c r="AX212" s="135" t="s">
        <v>23</v>
      </c>
      <c r="AY212" s="135" t="s">
        <v>123</v>
      </c>
    </row>
    <row r="213" spans="2:65" s="6" customFormat="1" ht="15.75" customHeight="1">
      <c r="B213" s="22"/>
      <c r="C213" s="113" t="s">
        <v>342</v>
      </c>
      <c r="D213" s="113" t="s">
        <v>125</v>
      </c>
      <c r="E213" s="114" t="s">
        <v>343</v>
      </c>
      <c r="F213" s="115" t="s">
        <v>344</v>
      </c>
      <c r="G213" s="116" t="s">
        <v>140</v>
      </c>
      <c r="H213" s="117">
        <v>8</v>
      </c>
      <c r="I213" s="118"/>
      <c r="J213" s="119">
        <f>ROUND($I$213*$H$213,2)</f>
        <v>0</v>
      </c>
      <c r="K213" s="115" t="s">
        <v>129</v>
      </c>
      <c r="L213" s="22"/>
      <c r="M213" s="120"/>
      <c r="N213" s="121" t="s">
        <v>49</v>
      </c>
      <c r="Q213" s="122">
        <v>2.13408</v>
      </c>
      <c r="R213" s="122">
        <f>$Q$213*$H$213</f>
        <v>17.07264</v>
      </c>
      <c r="S213" s="122">
        <v>0</v>
      </c>
      <c r="T213" s="123">
        <f>$S$213*$H$213</f>
        <v>0</v>
      </c>
      <c r="AR213" s="71" t="s">
        <v>130</v>
      </c>
      <c r="AT213" s="71" t="s">
        <v>125</v>
      </c>
      <c r="AU213" s="71" t="s">
        <v>84</v>
      </c>
      <c r="AY213" s="6" t="s">
        <v>123</v>
      </c>
      <c r="BE213" s="124">
        <f>IF($N$213="základní",$J$213,0)</f>
        <v>0</v>
      </c>
      <c r="BF213" s="124">
        <f>IF($N$213="snížená",$J$213,0)</f>
        <v>0</v>
      </c>
      <c r="BG213" s="124">
        <f>IF($N$213="zákl. přenesená",$J$213,0)</f>
        <v>0</v>
      </c>
      <c r="BH213" s="124">
        <f>IF($N$213="sníž. přenesená",$J$213,0)</f>
        <v>0</v>
      </c>
      <c r="BI213" s="124">
        <f>IF($N$213="nulová",$J$213,0)</f>
        <v>0</v>
      </c>
      <c r="BJ213" s="71" t="s">
        <v>23</v>
      </c>
      <c r="BK213" s="124">
        <f>ROUND($I$213*$H$213,2)</f>
        <v>0</v>
      </c>
      <c r="BL213" s="71" t="s">
        <v>130</v>
      </c>
      <c r="BM213" s="71" t="s">
        <v>345</v>
      </c>
    </row>
    <row r="214" spans="2:47" s="6" customFormat="1" ht="16.5" customHeight="1">
      <c r="B214" s="22"/>
      <c r="D214" s="125" t="s">
        <v>132</v>
      </c>
      <c r="F214" s="126" t="s">
        <v>346</v>
      </c>
      <c r="L214" s="22"/>
      <c r="M214" s="48"/>
      <c r="T214" s="49"/>
      <c r="AT214" s="6" t="s">
        <v>132</v>
      </c>
      <c r="AU214" s="6" t="s">
        <v>84</v>
      </c>
    </row>
    <row r="215" spans="2:51" s="6" customFormat="1" ht="15.75" customHeight="1">
      <c r="B215" s="127"/>
      <c r="D215" s="128" t="s">
        <v>134</v>
      </c>
      <c r="E215" s="129"/>
      <c r="F215" s="130" t="s">
        <v>347</v>
      </c>
      <c r="H215" s="131">
        <v>8</v>
      </c>
      <c r="L215" s="127"/>
      <c r="M215" s="132"/>
      <c r="T215" s="133"/>
      <c r="AT215" s="129" t="s">
        <v>134</v>
      </c>
      <c r="AU215" s="129" t="s">
        <v>84</v>
      </c>
      <c r="AV215" s="129" t="s">
        <v>84</v>
      </c>
      <c r="AW215" s="129" t="s">
        <v>90</v>
      </c>
      <c r="AX215" s="129" t="s">
        <v>23</v>
      </c>
      <c r="AY215" s="129" t="s">
        <v>123</v>
      </c>
    </row>
    <row r="216" spans="2:65" s="6" customFormat="1" ht="15.75" customHeight="1">
      <c r="B216" s="22"/>
      <c r="C216" s="113" t="s">
        <v>348</v>
      </c>
      <c r="D216" s="113" t="s">
        <v>125</v>
      </c>
      <c r="E216" s="114" t="s">
        <v>349</v>
      </c>
      <c r="F216" s="115" t="s">
        <v>350</v>
      </c>
      <c r="G216" s="116" t="s">
        <v>128</v>
      </c>
      <c r="H216" s="117">
        <v>7.6</v>
      </c>
      <c r="I216" s="118"/>
      <c r="J216" s="119">
        <f>ROUND($I$216*$H$216,2)</f>
        <v>0</v>
      </c>
      <c r="K216" s="115" t="s">
        <v>129</v>
      </c>
      <c r="L216" s="22"/>
      <c r="M216" s="120"/>
      <c r="N216" s="121" t="s">
        <v>49</v>
      </c>
      <c r="Q216" s="122">
        <v>1.28781</v>
      </c>
      <c r="R216" s="122">
        <f>$Q$216*$H$216</f>
        <v>9.787355999999999</v>
      </c>
      <c r="S216" s="122">
        <v>0</v>
      </c>
      <c r="T216" s="123">
        <f>$S$216*$H$216</f>
        <v>0</v>
      </c>
      <c r="AR216" s="71" t="s">
        <v>130</v>
      </c>
      <c r="AT216" s="71" t="s">
        <v>125</v>
      </c>
      <c r="AU216" s="71" t="s">
        <v>84</v>
      </c>
      <c r="AY216" s="6" t="s">
        <v>123</v>
      </c>
      <c r="BE216" s="124">
        <f>IF($N$216="základní",$J$216,0)</f>
        <v>0</v>
      </c>
      <c r="BF216" s="124">
        <f>IF($N$216="snížená",$J$216,0)</f>
        <v>0</v>
      </c>
      <c r="BG216" s="124">
        <f>IF($N$216="zákl. přenesená",$J$216,0)</f>
        <v>0</v>
      </c>
      <c r="BH216" s="124">
        <f>IF($N$216="sníž. přenesená",$J$216,0)</f>
        <v>0</v>
      </c>
      <c r="BI216" s="124">
        <f>IF($N$216="nulová",$J$216,0)</f>
        <v>0</v>
      </c>
      <c r="BJ216" s="71" t="s">
        <v>23</v>
      </c>
      <c r="BK216" s="124">
        <f>ROUND($I$216*$H$216,2)</f>
        <v>0</v>
      </c>
      <c r="BL216" s="71" t="s">
        <v>130</v>
      </c>
      <c r="BM216" s="71" t="s">
        <v>351</v>
      </c>
    </row>
    <row r="217" spans="2:47" s="6" customFormat="1" ht="27" customHeight="1">
      <c r="B217" s="22"/>
      <c r="D217" s="125" t="s">
        <v>132</v>
      </c>
      <c r="F217" s="126" t="s">
        <v>352</v>
      </c>
      <c r="L217" s="22"/>
      <c r="M217" s="48"/>
      <c r="T217" s="49"/>
      <c r="AT217" s="6" t="s">
        <v>132</v>
      </c>
      <c r="AU217" s="6" t="s">
        <v>84</v>
      </c>
    </row>
    <row r="218" spans="2:51" s="6" customFormat="1" ht="15.75" customHeight="1">
      <c r="B218" s="127"/>
      <c r="D218" s="128" t="s">
        <v>134</v>
      </c>
      <c r="E218" s="129"/>
      <c r="F218" s="130" t="s">
        <v>353</v>
      </c>
      <c r="H218" s="131">
        <v>7.6</v>
      </c>
      <c r="L218" s="127"/>
      <c r="M218" s="132"/>
      <c r="T218" s="133"/>
      <c r="AT218" s="129" t="s">
        <v>134</v>
      </c>
      <c r="AU218" s="129" t="s">
        <v>84</v>
      </c>
      <c r="AV218" s="129" t="s">
        <v>84</v>
      </c>
      <c r="AW218" s="129" t="s">
        <v>90</v>
      </c>
      <c r="AX218" s="129" t="s">
        <v>23</v>
      </c>
      <c r="AY218" s="129" t="s">
        <v>123</v>
      </c>
    </row>
    <row r="219" spans="2:63" s="102" customFormat="1" ht="30.75" customHeight="1">
      <c r="B219" s="103"/>
      <c r="D219" s="104" t="s">
        <v>77</v>
      </c>
      <c r="E219" s="111" t="s">
        <v>160</v>
      </c>
      <c r="F219" s="111" t="s">
        <v>354</v>
      </c>
      <c r="J219" s="112">
        <f>$BK$219</f>
        <v>0</v>
      </c>
      <c r="L219" s="103"/>
      <c r="M219" s="107"/>
      <c r="P219" s="108">
        <f>SUM($P$220:$P$244)</f>
        <v>0</v>
      </c>
      <c r="R219" s="108">
        <f>SUM($R$220:$R$244)</f>
        <v>5.279115</v>
      </c>
      <c r="T219" s="109">
        <f>SUM($T$220:$T$244)</f>
        <v>0</v>
      </c>
      <c r="AR219" s="104" t="s">
        <v>23</v>
      </c>
      <c r="AT219" s="104" t="s">
        <v>77</v>
      </c>
      <c r="AU219" s="104" t="s">
        <v>23</v>
      </c>
      <c r="AY219" s="104" t="s">
        <v>123</v>
      </c>
      <c r="BK219" s="110">
        <f>SUM($BK$220:$BK$244)</f>
        <v>0</v>
      </c>
    </row>
    <row r="220" spans="2:65" s="6" customFormat="1" ht="15.75" customHeight="1">
      <c r="B220" s="22"/>
      <c r="C220" s="113" t="s">
        <v>355</v>
      </c>
      <c r="D220" s="113" t="s">
        <v>125</v>
      </c>
      <c r="E220" s="114" t="s">
        <v>356</v>
      </c>
      <c r="F220" s="115" t="s">
        <v>357</v>
      </c>
      <c r="G220" s="116" t="s">
        <v>128</v>
      </c>
      <c r="H220" s="117">
        <v>49.5</v>
      </c>
      <c r="I220" s="118"/>
      <c r="J220" s="119">
        <f>ROUND($I$220*$H$220,2)</f>
        <v>0</v>
      </c>
      <c r="K220" s="115" t="s">
        <v>129</v>
      </c>
      <c r="L220" s="22"/>
      <c r="M220" s="120"/>
      <c r="N220" s="121" t="s">
        <v>49</v>
      </c>
      <c r="Q220" s="122">
        <v>0</v>
      </c>
      <c r="R220" s="122">
        <f>$Q$220*$H$220</f>
        <v>0</v>
      </c>
      <c r="S220" s="122">
        <v>0</v>
      </c>
      <c r="T220" s="123">
        <f>$S$220*$H$220</f>
        <v>0</v>
      </c>
      <c r="AR220" s="71" t="s">
        <v>130</v>
      </c>
      <c r="AT220" s="71" t="s">
        <v>125</v>
      </c>
      <c r="AU220" s="71" t="s">
        <v>84</v>
      </c>
      <c r="AY220" s="6" t="s">
        <v>123</v>
      </c>
      <c r="BE220" s="124">
        <f>IF($N$220="základní",$J$220,0)</f>
        <v>0</v>
      </c>
      <c r="BF220" s="124">
        <f>IF($N$220="snížená",$J$220,0)</f>
        <v>0</v>
      </c>
      <c r="BG220" s="124">
        <f>IF($N$220="zákl. přenesená",$J$220,0)</f>
        <v>0</v>
      </c>
      <c r="BH220" s="124">
        <f>IF($N$220="sníž. přenesená",$J$220,0)</f>
        <v>0</v>
      </c>
      <c r="BI220" s="124">
        <f>IF($N$220="nulová",$J$220,0)</f>
        <v>0</v>
      </c>
      <c r="BJ220" s="71" t="s">
        <v>23</v>
      </c>
      <c r="BK220" s="124">
        <f>ROUND($I$220*$H$220,2)</f>
        <v>0</v>
      </c>
      <c r="BL220" s="71" t="s">
        <v>130</v>
      </c>
      <c r="BM220" s="71" t="s">
        <v>358</v>
      </c>
    </row>
    <row r="221" spans="2:47" s="6" customFormat="1" ht="27" customHeight="1">
      <c r="B221" s="22"/>
      <c r="D221" s="125" t="s">
        <v>132</v>
      </c>
      <c r="F221" s="126" t="s">
        <v>359</v>
      </c>
      <c r="L221" s="22"/>
      <c r="M221" s="48"/>
      <c r="T221" s="49"/>
      <c r="AT221" s="6" t="s">
        <v>132</v>
      </c>
      <c r="AU221" s="6" t="s">
        <v>84</v>
      </c>
    </row>
    <row r="222" spans="2:51" s="6" customFormat="1" ht="15.75" customHeight="1">
      <c r="B222" s="127"/>
      <c r="D222" s="128" t="s">
        <v>134</v>
      </c>
      <c r="E222" s="129"/>
      <c r="F222" s="130" t="s">
        <v>360</v>
      </c>
      <c r="H222" s="131">
        <v>49.5</v>
      </c>
      <c r="L222" s="127"/>
      <c r="M222" s="132"/>
      <c r="T222" s="133"/>
      <c r="AT222" s="129" t="s">
        <v>134</v>
      </c>
      <c r="AU222" s="129" t="s">
        <v>84</v>
      </c>
      <c r="AV222" s="129" t="s">
        <v>84</v>
      </c>
      <c r="AW222" s="129" t="s">
        <v>90</v>
      </c>
      <c r="AX222" s="129" t="s">
        <v>23</v>
      </c>
      <c r="AY222" s="129" t="s">
        <v>123</v>
      </c>
    </row>
    <row r="223" spans="2:65" s="6" customFormat="1" ht="15.75" customHeight="1">
      <c r="B223" s="22"/>
      <c r="C223" s="113" t="s">
        <v>361</v>
      </c>
      <c r="D223" s="113" t="s">
        <v>125</v>
      </c>
      <c r="E223" s="114" t="s">
        <v>362</v>
      </c>
      <c r="F223" s="115" t="s">
        <v>363</v>
      </c>
      <c r="G223" s="116" t="s">
        <v>128</v>
      </c>
      <c r="H223" s="117">
        <v>196.5</v>
      </c>
      <c r="I223" s="118"/>
      <c r="J223" s="119">
        <f>ROUND($I$223*$H$223,2)</f>
        <v>0</v>
      </c>
      <c r="K223" s="115" t="s">
        <v>129</v>
      </c>
      <c r="L223" s="22"/>
      <c r="M223" s="120"/>
      <c r="N223" s="121" t="s">
        <v>49</v>
      </c>
      <c r="Q223" s="122">
        <v>0.00071</v>
      </c>
      <c r="R223" s="122">
        <f>$Q$223*$H$223</f>
        <v>0.139515</v>
      </c>
      <c r="S223" s="122">
        <v>0</v>
      </c>
      <c r="T223" s="123">
        <f>$S$223*$H$223</f>
        <v>0</v>
      </c>
      <c r="AR223" s="71" t="s">
        <v>130</v>
      </c>
      <c r="AT223" s="71" t="s">
        <v>125</v>
      </c>
      <c r="AU223" s="71" t="s">
        <v>84</v>
      </c>
      <c r="AY223" s="6" t="s">
        <v>123</v>
      </c>
      <c r="BE223" s="124">
        <f>IF($N$223="základní",$J$223,0)</f>
        <v>0</v>
      </c>
      <c r="BF223" s="124">
        <f>IF($N$223="snížená",$J$223,0)</f>
        <v>0</v>
      </c>
      <c r="BG223" s="124">
        <f>IF($N$223="zákl. přenesená",$J$223,0)</f>
        <v>0</v>
      </c>
      <c r="BH223" s="124">
        <f>IF($N$223="sníž. přenesená",$J$223,0)</f>
        <v>0</v>
      </c>
      <c r="BI223" s="124">
        <f>IF($N$223="nulová",$J$223,0)</f>
        <v>0</v>
      </c>
      <c r="BJ223" s="71" t="s">
        <v>23</v>
      </c>
      <c r="BK223" s="124">
        <f>ROUND($I$223*$H$223,2)</f>
        <v>0</v>
      </c>
      <c r="BL223" s="71" t="s">
        <v>130</v>
      </c>
      <c r="BM223" s="71" t="s">
        <v>364</v>
      </c>
    </row>
    <row r="224" spans="2:47" s="6" customFormat="1" ht="16.5" customHeight="1">
      <c r="B224" s="22"/>
      <c r="D224" s="125" t="s">
        <v>132</v>
      </c>
      <c r="F224" s="126" t="s">
        <v>365</v>
      </c>
      <c r="L224" s="22"/>
      <c r="M224" s="48"/>
      <c r="T224" s="49"/>
      <c r="AT224" s="6" t="s">
        <v>132</v>
      </c>
      <c r="AU224" s="6" t="s">
        <v>84</v>
      </c>
    </row>
    <row r="225" spans="2:51" s="6" customFormat="1" ht="15.75" customHeight="1">
      <c r="B225" s="127"/>
      <c r="D225" s="128" t="s">
        <v>134</v>
      </c>
      <c r="E225" s="129"/>
      <c r="F225" s="130" t="s">
        <v>366</v>
      </c>
      <c r="H225" s="131">
        <v>49.5</v>
      </c>
      <c r="L225" s="127"/>
      <c r="M225" s="132"/>
      <c r="T225" s="133"/>
      <c r="AT225" s="129" t="s">
        <v>134</v>
      </c>
      <c r="AU225" s="129" t="s">
        <v>84</v>
      </c>
      <c r="AV225" s="129" t="s">
        <v>84</v>
      </c>
      <c r="AW225" s="129" t="s">
        <v>90</v>
      </c>
      <c r="AX225" s="129" t="s">
        <v>78</v>
      </c>
      <c r="AY225" s="129" t="s">
        <v>123</v>
      </c>
    </row>
    <row r="226" spans="2:51" s="6" customFormat="1" ht="15.75" customHeight="1">
      <c r="B226" s="127"/>
      <c r="D226" s="128" t="s">
        <v>134</v>
      </c>
      <c r="E226" s="129"/>
      <c r="F226" s="130" t="s">
        <v>367</v>
      </c>
      <c r="H226" s="131">
        <v>99</v>
      </c>
      <c r="L226" s="127"/>
      <c r="M226" s="132"/>
      <c r="T226" s="133"/>
      <c r="AT226" s="129" t="s">
        <v>134</v>
      </c>
      <c r="AU226" s="129" t="s">
        <v>84</v>
      </c>
      <c r="AV226" s="129" t="s">
        <v>84</v>
      </c>
      <c r="AW226" s="129" t="s">
        <v>90</v>
      </c>
      <c r="AX226" s="129" t="s">
        <v>78</v>
      </c>
      <c r="AY226" s="129" t="s">
        <v>123</v>
      </c>
    </row>
    <row r="227" spans="2:51" s="6" customFormat="1" ht="15.75" customHeight="1">
      <c r="B227" s="127"/>
      <c r="D227" s="128" t="s">
        <v>134</v>
      </c>
      <c r="E227" s="129"/>
      <c r="F227" s="130" t="s">
        <v>368</v>
      </c>
      <c r="H227" s="131">
        <v>48</v>
      </c>
      <c r="L227" s="127"/>
      <c r="M227" s="132"/>
      <c r="T227" s="133"/>
      <c r="AT227" s="129" t="s">
        <v>134</v>
      </c>
      <c r="AU227" s="129" t="s">
        <v>84</v>
      </c>
      <c r="AV227" s="129" t="s">
        <v>84</v>
      </c>
      <c r="AW227" s="129" t="s">
        <v>90</v>
      </c>
      <c r="AX227" s="129" t="s">
        <v>78</v>
      </c>
      <c r="AY227" s="129" t="s">
        <v>123</v>
      </c>
    </row>
    <row r="228" spans="2:51" s="6" customFormat="1" ht="15.75" customHeight="1">
      <c r="B228" s="134"/>
      <c r="D228" s="128" t="s">
        <v>134</v>
      </c>
      <c r="E228" s="135"/>
      <c r="F228" s="136" t="s">
        <v>137</v>
      </c>
      <c r="H228" s="137">
        <v>196.5</v>
      </c>
      <c r="L228" s="134"/>
      <c r="M228" s="138"/>
      <c r="T228" s="139"/>
      <c r="AT228" s="135" t="s">
        <v>134</v>
      </c>
      <c r="AU228" s="135" t="s">
        <v>84</v>
      </c>
      <c r="AV228" s="135" t="s">
        <v>130</v>
      </c>
      <c r="AW228" s="135" t="s">
        <v>90</v>
      </c>
      <c r="AX228" s="135" t="s">
        <v>23</v>
      </c>
      <c r="AY228" s="135" t="s">
        <v>123</v>
      </c>
    </row>
    <row r="229" spans="2:65" s="6" customFormat="1" ht="15.75" customHeight="1">
      <c r="B229" s="22"/>
      <c r="C229" s="113" t="s">
        <v>369</v>
      </c>
      <c r="D229" s="113" t="s">
        <v>125</v>
      </c>
      <c r="E229" s="114" t="s">
        <v>370</v>
      </c>
      <c r="F229" s="115" t="s">
        <v>371</v>
      </c>
      <c r="G229" s="116" t="s">
        <v>128</v>
      </c>
      <c r="H229" s="117">
        <v>73.5</v>
      </c>
      <c r="I229" s="118"/>
      <c r="J229" s="119">
        <f>ROUND($I$229*$H$229,2)</f>
        <v>0</v>
      </c>
      <c r="K229" s="115" t="s">
        <v>129</v>
      </c>
      <c r="L229" s="22"/>
      <c r="M229" s="120"/>
      <c r="N229" s="121" t="s">
        <v>49</v>
      </c>
      <c r="Q229" s="122">
        <v>0</v>
      </c>
      <c r="R229" s="122">
        <f>$Q$229*$H$229</f>
        <v>0</v>
      </c>
      <c r="S229" s="122">
        <v>0</v>
      </c>
      <c r="T229" s="123">
        <f>$S$229*$H$229</f>
        <v>0</v>
      </c>
      <c r="AR229" s="71" t="s">
        <v>130</v>
      </c>
      <c r="AT229" s="71" t="s">
        <v>125</v>
      </c>
      <c r="AU229" s="71" t="s">
        <v>84</v>
      </c>
      <c r="AY229" s="6" t="s">
        <v>123</v>
      </c>
      <c r="BE229" s="124">
        <f>IF($N$229="základní",$J$229,0)</f>
        <v>0</v>
      </c>
      <c r="BF229" s="124">
        <f>IF($N$229="snížená",$J$229,0)</f>
        <v>0</v>
      </c>
      <c r="BG229" s="124">
        <f>IF($N$229="zákl. přenesená",$J$229,0)</f>
        <v>0</v>
      </c>
      <c r="BH229" s="124">
        <f>IF($N$229="sníž. přenesená",$J$229,0)</f>
        <v>0</v>
      </c>
      <c r="BI229" s="124">
        <f>IF($N$229="nulová",$J$229,0)</f>
        <v>0</v>
      </c>
      <c r="BJ229" s="71" t="s">
        <v>23</v>
      </c>
      <c r="BK229" s="124">
        <f>ROUND($I$229*$H$229,2)</f>
        <v>0</v>
      </c>
      <c r="BL229" s="71" t="s">
        <v>130</v>
      </c>
      <c r="BM229" s="71" t="s">
        <v>372</v>
      </c>
    </row>
    <row r="230" spans="2:47" s="6" customFormat="1" ht="27" customHeight="1">
      <c r="B230" s="22"/>
      <c r="D230" s="125" t="s">
        <v>132</v>
      </c>
      <c r="F230" s="126" t="s">
        <v>373</v>
      </c>
      <c r="L230" s="22"/>
      <c r="M230" s="48"/>
      <c r="T230" s="49"/>
      <c r="AT230" s="6" t="s">
        <v>132</v>
      </c>
      <c r="AU230" s="6" t="s">
        <v>84</v>
      </c>
    </row>
    <row r="231" spans="2:51" s="6" customFormat="1" ht="15.75" customHeight="1">
      <c r="B231" s="127"/>
      <c r="D231" s="128" t="s">
        <v>134</v>
      </c>
      <c r="E231" s="129"/>
      <c r="F231" s="130" t="s">
        <v>374</v>
      </c>
      <c r="H231" s="131">
        <v>49.5</v>
      </c>
      <c r="L231" s="127"/>
      <c r="M231" s="132"/>
      <c r="T231" s="133"/>
      <c r="AT231" s="129" t="s">
        <v>134</v>
      </c>
      <c r="AU231" s="129" t="s">
        <v>84</v>
      </c>
      <c r="AV231" s="129" t="s">
        <v>84</v>
      </c>
      <c r="AW231" s="129" t="s">
        <v>90</v>
      </c>
      <c r="AX231" s="129" t="s">
        <v>78</v>
      </c>
      <c r="AY231" s="129" t="s">
        <v>123</v>
      </c>
    </row>
    <row r="232" spans="2:51" s="6" customFormat="1" ht="15.75" customHeight="1">
      <c r="B232" s="127"/>
      <c r="D232" s="128" t="s">
        <v>134</v>
      </c>
      <c r="E232" s="129"/>
      <c r="F232" s="130" t="s">
        <v>135</v>
      </c>
      <c r="H232" s="131">
        <v>24</v>
      </c>
      <c r="L232" s="127"/>
      <c r="M232" s="132"/>
      <c r="T232" s="133"/>
      <c r="AT232" s="129" t="s">
        <v>134</v>
      </c>
      <c r="AU232" s="129" t="s">
        <v>84</v>
      </c>
      <c r="AV232" s="129" t="s">
        <v>84</v>
      </c>
      <c r="AW232" s="129" t="s">
        <v>90</v>
      </c>
      <c r="AX232" s="129" t="s">
        <v>78</v>
      </c>
      <c r="AY232" s="129" t="s">
        <v>123</v>
      </c>
    </row>
    <row r="233" spans="2:51" s="6" customFormat="1" ht="15.75" customHeight="1">
      <c r="B233" s="134"/>
      <c r="D233" s="128" t="s">
        <v>134</v>
      </c>
      <c r="E233" s="135"/>
      <c r="F233" s="136" t="s">
        <v>137</v>
      </c>
      <c r="H233" s="137">
        <v>73.5</v>
      </c>
      <c r="L233" s="134"/>
      <c r="M233" s="138"/>
      <c r="T233" s="139"/>
      <c r="AT233" s="135" t="s">
        <v>134</v>
      </c>
      <c r="AU233" s="135" t="s">
        <v>84</v>
      </c>
      <c r="AV233" s="135" t="s">
        <v>130</v>
      </c>
      <c r="AW233" s="135" t="s">
        <v>90</v>
      </c>
      <c r="AX233" s="135" t="s">
        <v>23</v>
      </c>
      <c r="AY233" s="135" t="s">
        <v>123</v>
      </c>
    </row>
    <row r="234" spans="2:65" s="6" customFormat="1" ht="15.75" customHeight="1">
      <c r="B234" s="22"/>
      <c r="C234" s="113" t="s">
        <v>375</v>
      </c>
      <c r="D234" s="113" t="s">
        <v>125</v>
      </c>
      <c r="E234" s="114" t="s">
        <v>376</v>
      </c>
      <c r="F234" s="115" t="s">
        <v>377</v>
      </c>
      <c r="G234" s="116" t="s">
        <v>128</v>
      </c>
      <c r="H234" s="117">
        <v>73.5</v>
      </c>
      <c r="I234" s="118"/>
      <c r="J234" s="119">
        <f>ROUND($I$234*$H$234,2)</f>
        <v>0</v>
      </c>
      <c r="K234" s="115" t="s">
        <v>129</v>
      </c>
      <c r="L234" s="22"/>
      <c r="M234" s="120"/>
      <c r="N234" s="121" t="s">
        <v>49</v>
      </c>
      <c r="Q234" s="122">
        <v>0</v>
      </c>
      <c r="R234" s="122">
        <f>$Q$234*$H$234</f>
        <v>0</v>
      </c>
      <c r="S234" s="122">
        <v>0</v>
      </c>
      <c r="T234" s="123">
        <f>$S$234*$H$234</f>
        <v>0</v>
      </c>
      <c r="AR234" s="71" t="s">
        <v>130</v>
      </c>
      <c r="AT234" s="71" t="s">
        <v>125</v>
      </c>
      <c r="AU234" s="71" t="s">
        <v>84</v>
      </c>
      <c r="AY234" s="6" t="s">
        <v>123</v>
      </c>
      <c r="BE234" s="124">
        <f>IF($N$234="základní",$J$234,0)</f>
        <v>0</v>
      </c>
      <c r="BF234" s="124">
        <f>IF($N$234="snížená",$J$234,0)</f>
        <v>0</v>
      </c>
      <c r="BG234" s="124">
        <f>IF($N$234="zákl. přenesená",$J$234,0)</f>
        <v>0</v>
      </c>
      <c r="BH234" s="124">
        <f>IF($N$234="sníž. přenesená",$J$234,0)</f>
        <v>0</v>
      </c>
      <c r="BI234" s="124">
        <f>IF($N$234="nulová",$J$234,0)</f>
        <v>0</v>
      </c>
      <c r="BJ234" s="71" t="s">
        <v>23</v>
      </c>
      <c r="BK234" s="124">
        <f>ROUND($I$234*$H$234,2)</f>
        <v>0</v>
      </c>
      <c r="BL234" s="71" t="s">
        <v>130</v>
      </c>
      <c r="BM234" s="71" t="s">
        <v>378</v>
      </c>
    </row>
    <row r="235" spans="2:47" s="6" customFormat="1" ht="27" customHeight="1">
      <c r="B235" s="22"/>
      <c r="D235" s="125" t="s">
        <v>132</v>
      </c>
      <c r="F235" s="126" t="s">
        <v>379</v>
      </c>
      <c r="L235" s="22"/>
      <c r="M235" s="48"/>
      <c r="T235" s="49"/>
      <c r="AT235" s="6" t="s">
        <v>132</v>
      </c>
      <c r="AU235" s="6" t="s">
        <v>84</v>
      </c>
    </row>
    <row r="236" spans="2:51" s="6" customFormat="1" ht="15.75" customHeight="1">
      <c r="B236" s="127"/>
      <c r="D236" s="128" t="s">
        <v>134</v>
      </c>
      <c r="E236" s="129"/>
      <c r="F236" s="130" t="s">
        <v>380</v>
      </c>
      <c r="H236" s="131">
        <v>49.5</v>
      </c>
      <c r="L236" s="127"/>
      <c r="M236" s="132"/>
      <c r="T236" s="133"/>
      <c r="AT236" s="129" t="s">
        <v>134</v>
      </c>
      <c r="AU236" s="129" t="s">
        <v>84</v>
      </c>
      <c r="AV236" s="129" t="s">
        <v>84</v>
      </c>
      <c r="AW236" s="129" t="s">
        <v>90</v>
      </c>
      <c r="AX236" s="129" t="s">
        <v>78</v>
      </c>
      <c r="AY236" s="129" t="s">
        <v>123</v>
      </c>
    </row>
    <row r="237" spans="2:51" s="6" customFormat="1" ht="15.75" customHeight="1">
      <c r="B237" s="127"/>
      <c r="D237" s="128" t="s">
        <v>134</v>
      </c>
      <c r="E237" s="129"/>
      <c r="F237" s="130" t="s">
        <v>381</v>
      </c>
      <c r="H237" s="131">
        <v>24</v>
      </c>
      <c r="L237" s="127"/>
      <c r="M237" s="132"/>
      <c r="T237" s="133"/>
      <c r="AT237" s="129" t="s">
        <v>134</v>
      </c>
      <c r="AU237" s="129" t="s">
        <v>84</v>
      </c>
      <c r="AV237" s="129" t="s">
        <v>84</v>
      </c>
      <c r="AW237" s="129" t="s">
        <v>90</v>
      </c>
      <c r="AX237" s="129" t="s">
        <v>78</v>
      </c>
      <c r="AY237" s="129" t="s">
        <v>123</v>
      </c>
    </row>
    <row r="238" spans="2:51" s="6" customFormat="1" ht="15.75" customHeight="1">
      <c r="B238" s="134"/>
      <c r="D238" s="128" t="s">
        <v>134</v>
      </c>
      <c r="E238" s="135"/>
      <c r="F238" s="136" t="s">
        <v>137</v>
      </c>
      <c r="H238" s="137">
        <v>73.5</v>
      </c>
      <c r="L238" s="134"/>
      <c r="M238" s="138"/>
      <c r="T238" s="139"/>
      <c r="AT238" s="135" t="s">
        <v>134</v>
      </c>
      <c r="AU238" s="135" t="s">
        <v>84</v>
      </c>
      <c r="AV238" s="135" t="s">
        <v>130</v>
      </c>
      <c r="AW238" s="135" t="s">
        <v>90</v>
      </c>
      <c r="AX238" s="135" t="s">
        <v>23</v>
      </c>
      <c r="AY238" s="135" t="s">
        <v>123</v>
      </c>
    </row>
    <row r="239" spans="2:65" s="6" customFormat="1" ht="15.75" customHeight="1">
      <c r="B239" s="22"/>
      <c r="C239" s="113" t="s">
        <v>382</v>
      </c>
      <c r="D239" s="113" t="s">
        <v>125</v>
      </c>
      <c r="E239" s="114" t="s">
        <v>383</v>
      </c>
      <c r="F239" s="115" t="s">
        <v>384</v>
      </c>
      <c r="G239" s="116" t="s">
        <v>128</v>
      </c>
      <c r="H239" s="117">
        <v>27</v>
      </c>
      <c r="I239" s="118"/>
      <c r="J239" s="119">
        <f>ROUND($I$239*$H$239,2)</f>
        <v>0</v>
      </c>
      <c r="K239" s="115" t="s">
        <v>129</v>
      </c>
      <c r="L239" s="22"/>
      <c r="M239" s="120"/>
      <c r="N239" s="121" t="s">
        <v>49</v>
      </c>
      <c r="Q239" s="122">
        <v>0</v>
      </c>
      <c r="R239" s="122">
        <f>$Q$239*$H$239</f>
        <v>0</v>
      </c>
      <c r="S239" s="122">
        <v>0</v>
      </c>
      <c r="T239" s="123">
        <f>$S$239*$H$239</f>
        <v>0</v>
      </c>
      <c r="AR239" s="71" t="s">
        <v>130</v>
      </c>
      <c r="AT239" s="71" t="s">
        <v>125</v>
      </c>
      <c r="AU239" s="71" t="s">
        <v>84</v>
      </c>
      <c r="AY239" s="6" t="s">
        <v>123</v>
      </c>
      <c r="BE239" s="124">
        <f>IF($N$239="základní",$J$239,0)</f>
        <v>0</v>
      </c>
      <c r="BF239" s="124">
        <f>IF($N$239="snížená",$J$239,0)</f>
        <v>0</v>
      </c>
      <c r="BG239" s="124">
        <f>IF($N$239="zákl. přenesená",$J$239,0)</f>
        <v>0</v>
      </c>
      <c r="BH239" s="124">
        <f>IF($N$239="sníž. přenesená",$J$239,0)</f>
        <v>0</v>
      </c>
      <c r="BI239" s="124">
        <f>IF($N$239="nulová",$J$239,0)</f>
        <v>0</v>
      </c>
      <c r="BJ239" s="71" t="s">
        <v>23</v>
      </c>
      <c r="BK239" s="124">
        <f>ROUND($I$239*$H$239,2)</f>
        <v>0</v>
      </c>
      <c r="BL239" s="71" t="s">
        <v>130</v>
      </c>
      <c r="BM239" s="71" t="s">
        <v>385</v>
      </c>
    </row>
    <row r="240" spans="2:47" s="6" customFormat="1" ht="16.5" customHeight="1">
      <c r="B240" s="22"/>
      <c r="D240" s="125" t="s">
        <v>132</v>
      </c>
      <c r="F240" s="126" t="s">
        <v>386</v>
      </c>
      <c r="L240" s="22"/>
      <c r="M240" s="48"/>
      <c r="T240" s="49"/>
      <c r="AT240" s="6" t="s">
        <v>132</v>
      </c>
      <c r="AU240" s="6" t="s">
        <v>84</v>
      </c>
    </row>
    <row r="241" spans="2:51" s="6" customFormat="1" ht="15.75" customHeight="1">
      <c r="B241" s="127"/>
      <c r="D241" s="128" t="s">
        <v>134</v>
      </c>
      <c r="E241" s="129"/>
      <c r="F241" s="130" t="s">
        <v>387</v>
      </c>
      <c r="H241" s="131">
        <v>27</v>
      </c>
      <c r="L241" s="127"/>
      <c r="M241" s="132"/>
      <c r="T241" s="133"/>
      <c r="AT241" s="129" t="s">
        <v>134</v>
      </c>
      <c r="AU241" s="129" t="s">
        <v>84</v>
      </c>
      <c r="AV241" s="129" t="s">
        <v>84</v>
      </c>
      <c r="AW241" s="129" t="s">
        <v>90</v>
      </c>
      <c r="AX241" s="129" t="s">
        <v>23</v>
      </c>
      <c r="AY241" s="129" t="s">
        <v>123</v>
      </c>
    </row>
    <row r="242" spans="2:65" s="6" customFormat="1" ht="15.75" customHeight="1">
      <c r="B242" s="22"/>
      <c r="C242" s="113" t="s">
        <v>388</v>
      </c>
      <c r="D242" s="113" t="s">
        <v>125</v>
      </c>
      <c r="E242" s="114" t="s">
        <v>389</v>
      </c>
      <c r="F242" s="115" t="s">
        <v>390</v>
      </c>
      <c r="G242" s="116" t="s">
        <v>128</v>
      </c>
      <c r="H242" s="117">
        <v>6</v>
      </c>
      <c r="I242" s="118"/>
      <c r="J242" s="119">
        <f>ROUND($I$242*$H$242,2)</f>
        <v>0</v>
      </c>
      <c r="K242" s="115" t="s">
        <v>129</v>
      </c>
      <c r="L242" s="22"/>
      <c r="M242" s="120"/>
      <c r="N242" s="121" t="s">
        <v>49</v>
      </c>
      <c r="Q242" s="122">
        <v>0.8566</v>
      </c>
      <c r="R242" s="122">
        <f>$Q$242*$H$242</f>
        <v>5.1396</v>
      </c>
      <c r="S242" s="122">
        <v>0</v>
      </c>
      <c r="T242" s="123">
        <f>$S$242*$H$242</f>
        <v>0</v>
      </c>
      <c r="AR242" s="71" t="s">
        <v>130</v>
      </c>
      <c r="AT242" s="71" t="s">
        <v>125</v>
      </c>
      <c r="AU242" s="71" t="s">
        <v>84</v>
      </c>
      <c r="AY242" s="6" t="s">
        <v>123</v>
      </c>
      <c r="BE242" s="124">
        <f>IF($N$242="základní",$J$242,0)</f>
        <v>0</v>
      </c>
      <c r="BF242" s="124">
        <f>IF($N$242="snížená",$J$242,0)</f>
        <v>0</v>
      </c>
      <c r="BG242" s="124">
        <f>IF($N$242="zákl. přenesená",$J$242,0)</f>
        <v>0</v>
      </c>
      <c r="BH242" s="124">
        <f>IF($N$242="sníž. přenesená",$J$242,0)</f>
        <v>0</v>
      </c>
      <c r="BI242" s="124">
        <f>IF($N$242="nulová",$J$242,0)</f>
        <v>0</v>
      </c>
      <c r="BJ242" s="71" t="s">
        <v>23</v>
      </c>
      <c r="BK242" s="124">
        <f>ROUND($I$242*$H$242,2)</f>
        <v>0</v>
      </c>
      <c r="BL242" s="71" t="s">
        <v>130</v>
      </c>
      <c r="BM242" s="71" t="s">
        <v>391</v>
      </c>
    </row>
    <row r="243" spans="2:47" s="6" customFormat="1" ht="27" customHeight="1">
      <c r="B243" s="22"/>
      <c r="D243" s="125" t="s">
        <v>132</v>
      </c>
      <c r="F243" s="126" t="s">
        <v>392</v>
      </c>
      <c r="L243" s="22"/>
      <c r="M243" s="48"/>
      <c r="T243" s="49"/>
      <c r="AT243" s="6" t="s">
        <v>132</v>
      </c>
      <c r="AU243" s="6" t="s">
        <v>84</v>
      </c>
    </row>
    <row r="244" spans="2:51" s="6" customFormat="1" ht="15.75" customHeight="1">
      <c r="B244" s="127"/>
      <c r="D244" s="128" t="s">
        <v>134</v>
      </c>
      <c r="E244" s="129"/>
      <c r="F244" s="130" t="s">
        <v>393</v>
      </c>
      <c r="H244" s="131">
        <v>6</v>
      </c>
      <c r="L244" s="127"/>
      <c r="M244" s="132"/>
      <c r="T244" s="133"/>
      <c r="AT244" s="129" t="s">
        <v>134</v>
      </c>
      <c r="AU244" s="129" t="s">
        <v>84</v>
      </c>
      <c r="AV244" s="129" t="s">
        <v>84</v>
      </c>
      <c r="AW244" s="129" t="s">
        <v>90</v>
      </c>
      <c r="AX244" s="129" t="s">
        <v>23</v>
      </c>
      <c r="AY244" s="129" t="s">
        <v>123</v>
      </c>
    </row>
    <row r="245" spans="2:63" s="102" customFormat="1" ht="30.75" customHeight="1">
      <c r="B245" s="103"/>
      <c r="D245" s="104" t="s">
        <v>77</v>
      </c>
      <c r="E245" s="111" t="s">
        <v>168</v>
      </c>
      <c r="F245" s="111" t="s">
        <v>394</v>
      </c>
      <c r="J245" s="112">
        <f>$BK$245</f>
        <v>0</v>
      </c>
      <c r="L245" s="103"/>
      <c r="M245" s="107"/>
      <c r="P245" s="108">
        <f>SUM($P$246:$P$251)</f>
        <v>0</v>
      </c>
      <c r="R245" s="108">
        <f>SUM($R$246:$R$251)</f>
        <v>0.018599160000000003</v>
      </c>
      <c r="T245" s="109">
        <f>SUM($T$246:$T$251)</f>
        <v>0</v>
      </c>
      <c r="AR245" s="104" t="s">
        <v>23</v>
      </c>
      <c r="AT245" s="104" t="s">
        <v>77</v>
      </c>
      <c r="AU245" s="104" t="s">
        <v>23</v>
      </c>
      <c r="AY245" s="104" t="s">
        <v>123</v>
      </c>
      <c r="BK245" s="110">
        <f>SUM($BK$246:$BK$251)</f>
        <v>0</v>
      </c>
    </row>
    <row r="246" spans="2:65" s="6" customFormat="1" ht="15.75" customHeight="1">
      <c r="B246" s="22"/>
      <c r="C246" s="113" t="s">
        <v>395</v>
      </c>
      <c r="D246" s="113" t="s">
        <v>125</v>
      </c>
      <c r="E246" s="114" t="s">
        <v>396</v>
      </c>
      <c r="F246" s="115" t="s">
        <v>397</v>
      </c>
      <c r="G246" s="116" t="s">
        <v>128</v>
      </c>
      <c r="H246" s="117">
        <v>27.454</v>
      </c>
      <c r="I246" s="118"/>
      <c r="J246" s="119">
        <f>ROUND($I$246*$H$246,2)</f>
        <v>0</v>
      </c>
      <c r="K246" s="115" t="s">
        <v>129</v>
      </c>
      <c r="L246" s="22"/>
      <c r="M246" s="120"/>
      <c r="N246" s="121" t="s">
        <v>49</v>
      </c>
      <c r="Q246" s="122">
        <v>6E-05</v>
      </c>
      <c r="R246" s="122">
        <f>$Q$246*$H$246</f>
        <v>0.0016472400000000001</v>
      </c>
      <c r="S246" s="122">
        <v>0</v>
      </c>
      <c r="T246" s="123">
        <f>$S$246*$H$246</f>
        <v>0</v>
      </c>
      <c r="AR246" s="71" t="s">
        <v>130</v>
      </c>
      <c r="AT246" s="71" t="s">
        <v>125</v>
      </c>
      <c r="AU246" s="71" t="s">
        <v>84</v>
      </c>
      <c r="AY246" s="6" t="s">
        <v>123</v>
      </c>
      <c r="BE246" s="124">
        <f>IF($N$246="základní",$J$246,0)</f>
        <v>0</v>
      </c>
      <c r="BF246" s="124">
        <f>IF($N$246="snížená",$J$246,0)</f>
        <v>0</v>
      </c>
      <c r="BG246" s="124">
        <f>IF($N$246="zákl. přenesená",$J$246,0)</f>
        <v>0</v>
      </c>
      <c r="BH246" s="124">
        <f>IF($N$246="sníž. přenesená",$J$246,0)</f>
        <v>0</v>
      </c>
      <c r="BI246" s="124">
        <f>IF($N$246="nulová",$J$246,0)</f>
        <v>0</v>
      </c>
      <c r="BJ246" s="71" t="s">
        <v>23</v>
      </c>
      <c r="BK246" s="124">
        <f>ROUND($I$246*$H$246,2)</f>
        <v>0</v>
      </c>
      <c r="BL246" s="71" t="s">
        <v>130</v>
      </c>
      <c r="BM246" s="71" t="s">
        <v>398</v>
      </c>
    </row>
    <row r="247" spans="2:47" s="6" customFormat="1" ht="16.5" customHeight="1">
      <c r="B247" s="22"/>
      <c r="D247" s="125" t="s">
        <v>132</v>
      </c>
      <c r="F247" s="126" t="s">
        <v>399</v>
      </c>
      <c r="L247" s="22"/>
      <c r="M247" s="48"/>
      <c r="T247" s="49"/>
      <c r="AT247" s="6" t="s">
        <v>132</v>
      </c>
      <c r="AU247" s="6" t="s">
        <v>84</v>
      </c>
    </row>
    <row r="248" spans="2:51" s="6" customFormat="1" ht="15.75" customHeight="1">
      <c r="B248" s="127"/>
      <c r="D248" s="128" t="s">
        <v>134</v>
      </c>
      <c r="E248" s="129"/>
      <c r="F248" s="130" t="s">
        <v>400</v>
      </c>
      <c r="H248" s="131">
        <v>27.454</v>
      </c>
      <c r="L248" s="127"/>
      <c r="M248" s="132"/>
      <c r="T248" s="133"/>
      <c r="AT248" s="129" t="s">
        <v>134</v>
      </c>
      <c r="AU248" s="129" t="s">
        <v>84</v>
      </c>
      <c r="AV248" s="129" t="s">
        <v>84</v>
      </c>
      <c r="AW248" s="129" t="s">
        <v>90</v>
      </c>
      <c r="AX248" s="129" t="s">
        <v>23</v>
      </c>
      <c r="AY248" s="129" t="s">
        <v>123</v>
      </c>
    </row>
    <row r="249" spans="2:65" s="6" customFormat="1" ht="15.75" customHeight="1">
      <c r="B249" s="22"/>
      <c r="C249" s="113" t="s">
        <v>401</v>
      </c>
      <c r="D249" s="113" t="s">
        <v>125</v>
      </c>
      <c r="E249" s="114" t="s">
        <v>402</v>
      </c>
      <c r="F249" s="115" t="s">
        <v>403</v>
      </c>
      <c r="G249" s="116" t="s">
        <v>128</v>
      </c>
      <c r="H249" s="117">
        <v>15.272</v>
      </c>
      <c r="I249" s="118"/>
      <c r="J249" s="119">
        <f>ROUND($I$249*$H$249,2)</f>
        <v>0</v>
      </c>
      <c r="K249" s="115" t="s">
        <v>129</v>
      </c>
      <c r="L249" s="22"/>
      <c r="M249" s="120"/>
      <c r="N249" s="121" t="s">
        <v>49</v>
      </c>
      <c r="Q249" s="122">
        <v>0.00111</v>
      </c>
      <c r="R249" s="122">
        <f>$Q$249*$H$249</f>
        <v>0.016951920000000002</v>
      </c>
      <c r="S249" s="122">
        <v>0</v>
      </c>
      <c r="T249" s="123">
        <f>$S$249*$H$249</f>
        <v>0</v>
      </c>
      <c r="AR249" s="71" t="s">
        <v>130</v>
      </c>
      <c r="AT249" s="71" t="s">
        <v>125</v>
      </c>
      <c r="AU249" s="71" t="s">
        <v>84</v>
      </c>
      <c r="AY249" s="6" t="s">
        <v>123</v>
      </c>
      <c r="BE249" s="124">
        <f>IF($N$249="základní",$J$249,0)</f>
        <v>0</v>
      </c>
      <c r="BF249" s="124">
        <f>IF($N$249="snížená",$J$249,0)</f>
        <v>0</v>
      </c>
      <c r="BG249" s="124">
        <f>IF($N$249="zákl. přenesená",$J$249,0)</f>
        <v>0</v>
      </c>
      <c r="BH249" s="124">
        <f>IF($N$249="sníž. přenesená",$J$249,0)</f>
        <v>0</v>
      </c>
      <c r="BI249" s="124">
        <f>IF($N$249="nulová",$J$249,0)</f>
        <v>0</v>
      </c>
      <c r="BJ249" s="71" t="s">
        <v>23</v>
      </c>
      <c r="BK249" s="124">
        <f>ROUND($I$249*$H$249,2)</f>
        <v>0</v>
      </c>
      <c r="BL249" s="71" t="s">
        <v>130</v>
      </c>
      <c r="BM249" s="71" t="s">
        <v>404</v>
      </c>
    </row>
    <row r="250" spans="2:47" s="6" customFormat="1" ht="16.5" customHeight="1">
      <c r="B250" s="22"/>
      <c r="D250" s="125" t="s">
        <v>132</v>
      </c>
      <c r="F250" s="126" t="s">
        <v>405</v>
      </c>
      <c r="L250" s="22"/>
      <c r="M250" s="48"/>
      <c r="T250" s="49"/>
      <c r="AT250" s="6" t="s">
        <v>132</v>
      </c>
      <c r="AU250" s="6" t="s">
        <v>84</v>
      </c>
    </row>
    <row r="251" spans="2:51" s="6" customFormat="1" ht="15.75" customHeight="1">
      <c r="B251" s="127"/>
      <c r="D251" s="128" t="s">
        <v>134</v>
      </c>
      <c r="E251" s="129"/>
      <c r="F251" s="130" t="s">
        <v>406</v>
      </c>
      <c r="H251" s="131">
        <v>15.272</v>
      </c>
      <c r="L251" s="127"/>
      <c r="M251" s="132"/>
      <c r="T251" s="133"/>
      <c r="AT251" s="129" t="s">
        <v>134</v>
      </c>
      <c r="AU251" s="129" t="s">
        <v>84</v>
      </c>
      <c r="AV251" s="129" t="s">
        <v>84</v>
      </c>
      <c r="AW251" s="129" t="s">
        <v>90</v>
      </c>
      <c r="AX251" s="129" t="s">
        <v>23</v>
      </c>
      <c r="AY251" s="129" t="s">
        <v>123</v>
      </c>
    </row>
    <row r="252" spans="2:63" s="102" customFormat="1" ht="30.75" customHeight="1">
      <c r="B252" s="103"/>
      <c r="D252" s="104" t="s">
        <v>77</v>
      </c>
      <c r="E252" s="111" t="s">
        <v>191</v>
      </c>
      <c r="F252" s="111" t="s">
        <v>407</v>
      </c>
      <c r="J252" s="112">
        <f>$BK$252</f>
        <v>0</v>
      </c>
      <c r="L252" s="103"/>
      <c r="M252" s="107"/>
      <c r="P252" s="108">
        <f>SUM($P$253:$P$425)</f>
        <v>0</v>
      </c>
      <c r="R252" s="108">
        <f>SUM($R$253:$R$425)</f>
        <v>16.080088</v>
      </c>
      <c r="T252" s="109">
        <f>SUM($T$253:$T$425)</f>
        <v>23.13955</v>
      </c>
      <c r="AR252" s="104" t="s">
        <v>23</v>
      </c>
      <c r="AT252" s="104" t="s">
        <v>77</v>
      </c>
      <c r="AU252" s="104" t="s">
        <v>23</v>
      </c>
      <c r="AY252" s="104" t="s">
        <v>123</v>
      </c>
      <c r="BK252" s="110">
        <f>SUM($BK$253:$BK$425)</f>
        <v>0</v>
      </c>
    </row>
    <row r="253" spans="2:65" s="6" customFormat="1" ht="15.75" customHeight="1">
      <c r="B253" s="22"/>
      <c r="C253" s="113" t="s">
        <v>408</v>
      </c>
      <c r="D253" s="113" t="s">
        <v>125</v>
      </c>
      <c r="E253" s="114" t="s">
        <v>409</v>
      </c>
      <c r="F253" s="115" t="s">
        <v>410</v>
      </c>
      <c r="G253" s="116" t="s">
        <v>194</v>
      </c>
      <c r="H253" s="117">
        <v>25.2</v>
      </c>
      <c r="I253" s="118"/>
      <c r="J253" s="119">
        <f>ROUND($I$253*$H$253,2)</f>
        <v>0</v>
      </c>
      <c r="K253" s="115" t="s">
        <v>129</v>
      </c>
      <c r="L253" s="22"/>
      <c r="M253" s="120"/>
      <c r="N253" s="121" t="s">
        <v>49</v>
      </c>
      <c r="Q253" s="122">
        <v>0.00084</v>
      </c>
      <c r="R253" s="122">
        <f>$Q$253*$H$253</f>
        <v>0.021168</v>
      </c>
      <c r="S253" s="122">
        <v>0</v>
      </c>
      <c r="T253" s="123">
        <f>$S$253*$H$253</f>
        <v>0</v>
      </c>
      <c r="AR253" s="71" t="s">
        <v>130</v>
      </c>
      <c r="AT253" s="71" t="s">
        <v>125</v>
      </c>
      <c r="AU253" s="71" t="s">
        <v>84</v>
      </c>
      <c r="AY253" s="6" t="s">
        <v>123</v>
      </c>
      <c r="BE253" s="124">
        <f>IF($N$253="základní",$J$253,0)</f>
        <v>0</v>
      </c>
      <c r="BF253" s="124">
        <f>IF($N$253="snížená",$J$253,0)</f>
        <v>0</v>
      </c>
      <c r="BG253" s="124">
        <f>IF($N$253="zákl. přenesená",$J$253,0)</f>
        <v>0</v>
      </c>
      <c r="BH253" s="124">
        <f>IF($N$253="sníž. přenesená",$J$253,0)</f>
        <v>0</v>
      </c>
      <c r="BI253" s="124">
        <f>IF($N$253="nulová",$J$253,0)</f>
        <v>0</v>
      </c>
      <c r="BJ253" s="71" t="s">
        <v>23</v>
      </c>
      <c r="BK253" s="124">
        <f>ROUND($I$253*$H$253,2)</f>
        <v>0</v>
      </c>
      <c r="BL253" s="71" t="s">
        <v>130</v>
      </c>
      <c r="BM253" s="71" t="s">
        <v>411</v>
      </c>
    </row>
    <row r="254" spans="2:47" s="6" customFormat="1" ht="16.5" customHeight="1">
      <c r="B254" s="22"/>
      <c r="D254" s="125" t="s">
        <v>132</v>
      </c>
      <c r="F254" s="126" t="s">
        <v>410</v>
      </c>
      <c r="L254" s="22"/>
      <c r="M254" s="48"/>
      <c r="T254" s="49"/>
      <c r="AT254" s="6" t="s">
        <v>132</v>
      </c>
      <c r="AU254" s="6" t="s">
        <v>84</v>
      </c>
    </row>
    <row r="255" spans="2:51" s="6" customFormat="1" ht="15.75" customHeight="1">
      <c r="B255" s="127"/>
      <c r="D255" s="128" t="s">
        <v>134</v>
      </c>
      <c r="E255" s="129"/>
      <c r="F255" s="130" t="s">
        <v>412</v>
      </c>
      <c r="H255" s="131">
        <v>25.2</v>
      </c>
      <c r="L255" s="127"/>
      <c r="M255" s="132"/>
      <c r="T255" s="133"/>
      <c r="AT255" s="129" t="s">
        <v>134</v>
      </c>
      <c r="AU255" s="129" t="s">
        <v>84</v>
      </c>
      <c r="AV255" s="129" t="s">
        <v>84</v>
      </c>
      <c r="AW255" s="129" t="s">
        <v>90</v>
      </c>
      <c r="AX255" s="129" t="s">
        <v>23</v>
      </c>
      <c r="AY255" s="129" t="s">
        <v>123</v>
      </c>
    </row>
    <row r="256" spans="2:65" s="6" customFormat="1" ht="15.75" customHeight="1">
      <c r="B256" s="22"/>
      <c r="C256" s="145" t="s">
        <v>413</v>
      </c>
      <c r="D256" s="145" t="s">
        <v>175</v>
      </c>
      <c r="E256" s="146" t="s">
        <v>414</v>
      </c>
      <c r="F256" s="147" t="s">
        <v>415</v>
      </c>
      <c r="G256" s="148" t="s">
        <v>194</v>
      </c>
      <c r="H256" s="149">
        <v>25.2</v>
      </c>
      <c r="I256" s="150"/>
      <c r="J256" s="151">
        <f>ROUND($I$256*$H$256,2)</f>
        <v>0</v>
      </c>
      <c r="K256" s="147"/>
      <c r="L256" s="152"/>
      <c r="M256" s="153"/>
      <c r="N256" s="154" t="s">
        <v>49</v>
      </c>
      <c r="Q256" s="122">
        <v>0.045</v>
      </c>
      <c r="R256" s="122">
        <f>$Q$256*$H$256</f>
        <v>1.134</v>
      </c>
      <c r="S256" s="122">
        <v>0</v>
      </c>
      <c r="T256" s="123">
        <f>$S$256*$H$256</f>
        <v>0</v>
      </c>
      <c r="AR256" s="71" t="s">
        <v>179</v>
      </c>
      <c r="AT256" s="71" t="s">
        <v>175</v>
      </c>
      <c r="AU256" s="71" t="s">
        <v>84</v>
      </c>
      <c r="AY256" s="6" t="s">
        <v>123</v>
      </c>
      <c r="BE256" s="124">
        <f>IF($N$256="základní",$J$256,0)</f>
        <v>0</v>
      </c>
      <c r="BF256" s="124">
        <f>IF($N$256="snížená",$J$256,0)</f>
        <v>0</v>
      </c>
      <c r="BG256" s="124">
        <f>IF($N$256="zákl. přenesená",$J$256,0)</f>
        <v>0</v>
      </c>
      <c r="BH256" s="124">
        <f>IF($N$256="sníž. přenesená",$J$256,0)</f>
        <v>0</v>
      </c>
      <c r="BI256" s="124">
        <f>IF($N$256="nulová",$J$256,0)</f>
        <v>0</v>
      </c>
      <c r="BJ256" s="71" t="s">
        <v>23</v>
      </c>
      <c r="BK256" s="124">
        <f>ROUND($I$256*$H$256,2)</f>
        <v>0</v>
      </c>
      <c r="BL256" s="71" t="s">
        <v>130</v>
      </c>
      <c r="BM256" s="71" t="s">
        <v>416</v>
      </c>
    </row>
    <row r="257" spans="2:65" s="6" customFormat="1" ht="15.75" customHeight="1">
      <c r="B257" s="22"/>
      <c r="C257" s="116" t="s">
        <v>417</v>
      </c>
      <c r="D257" s="116" t="s">
        <v>125</v>
      </c>
      <c r="E257" s="114" t="s">
        <v>418</v>
      </c>
      <c r="F257" s="115" t="s">
        <v>419</v>
      </c>
      <c r="G257" s="116" t="s">
        <v>200</v>
      </c>
      <c r="H257" s="117">
        <v>10</v>
      </c>
      <c r="I257" s="118"/>
      <c r="J257" s="119">
        <f>ROUND($I$257*$H$257,2)</f>
        <v>0</v>
      </c>
      <c r="K257" s="115" t="s">
        <v>129</v>
      </c>
      <c r="L257" s="22"/>
      <c r="M257" s="120"/>
      <c r="N257" s="121" t="s">
        <v>49</v>
      </c>
      <c r="Q257" s="122">
        <v>0</v>
      </c>
      <c r="R257" s="122">
        <f>$Q$257*$H$257</f>
        <v>0</v>
      </c>
      <c r="S257" s="122">
        <v>0</v>
      </c>
      <c r="T257" s="123">
        <f>$S$257*$H$257</f>
        <v>0</v>
      </c>
      <c r="AR257" s="71" t="s">
        <v>130</v>
      </c>
      <c r="AT257" s="71" t="s">
        <v>125</v>
      </c>
      <c r="AU257" s="71" t="s">
        <v>84</v>
      </c>
      <c r="AY257" s="71" t="s">
        <v>123</v>
      </c>
      <c r="BE257" s="124">
        <f>IF($N$257="základní",$J$257,0)</f>
        <v>0</v>
      </c>
      <c r="BF257" s="124">
        <f>IF($N$257="snížená",$J$257,0)</f>
        <v>0</v>
      </c>
      <c r="BG257" s="124">
        <f>IF($N$257="zákl. přenesená",$J$257,0)</f>
        <v>0</v>
      </c>
      <c r="BH257" s="124">
        <f>IF($N$257="sníž. přenesená",$J$257,0)</f>
        <v>0</v>
      </c>
      <c r="BI257" s="124">
        <f>IF($N$257="nulová",$J$257,0)</f>
        <v>0</v>
      </c>
      <c r="BJ257" s="71" t="s">
        <v>23</v>
      </c>
      <c r="BK257" s="124">
        <f>ROUND($I$257*$H$257,2)</f>
        <v>0</v>
      </c>
      <c r="BL257" s="71" t="s">
        <v>130</v>
      </c>
      <c r="BM257" s="71" t="s">
        <v>420</v>
      </c>
    </row>
    <row r="258" spans="2:47" s="6" customFormat="1" ht="16.5" customHeight="1">
      <c r="B258" s="22"/>
      <c r="D258" s="125" t="s">
        <v>132</v>
      </c>
      <c r="F258" s="126" t="s">
        <v>421</v>
      </c>
      <c r="L258" s="22"/>
      <c r="M258" s="48"/>
      <c r="T258" s="49"/>
      <c r="AT258" s="6" t="s">
        <v>132</v>
      </c>
      <c r="AU258" s="6" t="s">
        <v>84</v>
      </c>
    </row>
    <row r="259" spans="2:51" s="6" customFormat="1" ht="15.75" customHeight="1">
      <c r="B259" s="127"/>
      <c r="D259" s="128" t="s">
        <v>134</v>
      </c>
      <c r="E259" s="129"/>
      <c r="F259" s="130" t="s">
        <v>422</v>
      </c>
      <c r="H259" s="131">
        <v>10</v>
      </c>
      <c r="L259" s="127"/>
      <c r="M259" s="132"/>
      <c r="T259" s="133"/>
      <c r="AT259" s="129" t="s">
        <v>134</v>
      </c>
      <c r="AU259" s="129" t="s">
        <v>84</v>
      </c>
      <c r="AV259" s="129" t="s">
        <v>84</v>
      </c>
      <c r="AW259" s="129" t="s">
        <v>90</v>
      </c>
      <c r="AX259" s="129" t="s">
        <v>23</v>
      </c>
      <c r="AY259" s="129" t="s">
        <v>123</v>
      </c>
    </row>
    <row r="260" spans="2:65" s="6" customFormat="1" ht="15.75" customHeight="1">
      <c r="B260" s="22"/>
      <c r="C260" s="113" t="s">
        <v>423</v>
      </c>
      <c r="D260" s="113" t="s">
        <v>125</v>
      </c>
      <c r="E260" s="114" t="s">
        <v>424</v>
      </c>
      <c r="F260" s="115" t="s">
        <v>425</v>
      </c>
      <c r="G260" s="116" t="s">
        <v>200</v>
      </c>
      <c r="H260" s="117">
        <v>610</v>
      </c>
      <c r="I260" s="118"/>
      <c r="J260" s="119">
        <f>ROUND($I$260*$H$260,2)</f>
        <v>0</v>
      </c>
      <c r="K260" s="115" t="s">
        <v>129</v>
      </c>
      <c r="L260" s="22"/>
      <c r="M260" s="120"/>
      <c r="N260" s="121" t="s">
        <v>49</v>
      </c>
      <c r="Q260" s="122">
        <v>0</v>
      </c>
      <c r="R260" s="122">
        <f>$Q$260*$H$260</f>
        <v>0</v>
      </c>
      <c r="S260" s="122">
        <v>0</v>
      </c>
      <c r="T260" s="123">
        <f>$S$260*$H$260</f>
        <v>0</v>
      </c>
      <c r="AR260" s="71" t="s">
        <v>130</v>
      </c>
      <c r="AT260" s="71" t="s">
        <v>125</v>
      </c>
      <c r="AU260" s="71" t="s">
        <v>84</v>
      </c>
      <c r="AY260" s="6" t="s">
        <v>123</v>
      </c>
      <c r="BE260" s="124">
        <f>IF($N$260="základní",$J$260,0)</f>
        <v>0</v>
      </c>
      <c r="BF260" s="124">
        <f>IF($N$260="snížená",$J$260,0)</f>
        <v>0</v>
      </c>
      <c r="BG260" s="124">
        <f>IF($N$260="zákl. přenesená",$J$260,0)</f>
        <v>0</v>
      </c>
      <c r="BH260" s="124">
        <f>IF($N$260="sníž. přenesená",$J$260,0)</f>
        <v>0</v>
      </c>
      <c r="BI260" s="124">
        <f>IF($N$260="nulová",$J$260,0)</f>
        <v>0</v>
      </c>
      <c r="BJ260" s="71" t="s">
        <v>23</v>
      </c>
      <c r="BK260" s="124">
        <f>ROUND($I$260*$H$260,2)</f>
        <v>0</v>
      </c>
      <c r="BL260" s="71" t="s">
        <v>130</v>
      </c>
      <c r="BM260" s="71" t="s">
        <v>426</v>
      </c>
    </row>
    <row r="261" spans="2:47" s="6" customFormat="1" ht="27" customHeight="1">
      <c r="B261" s="22"/>
      <c r="D261" s="125" t="s">
        <v>132</v>
      </c>
      <c r="F261" s="126" t="s">
        <v>427</v>
      </c>
      <c r="L261" s="22"/>
      <c r="M261" s="48"/>
      <c r="T261" s="49"/>
      <c r="AT261" s="6" t="s">
        <v>132</v>
      </c>
      <c r="AU261" s="6" t="s">
        <v>84</v>
      </c>
    </row>
    <row r="262" spans="2:51" s="6" customFormat="1" ht="15.75" customHeight="1">
      <c r="B262" s="127"/>
      <c r="D262" s="128" t="s">
        <v>134</v>
      </c>
      <c r="E262" s="129"/>
      <c r="F262" s="130" t="s">
        <v>428</v>
      </c>
      <c r="H262" s="131">
        <v>610</v>
      </c>
      <c r="L262" s="127"/>
      <c r="M262" s="132"/>
      <c r="T262" s="133"/>
      <c r="AT262" s="129" t="s">
        <v>134</v>
      </c>
      <c r="AU262" s="129" t="s">
        <v>84</v>
      </c>
      <c r="AV262" s="129" t="s">
        <v>84</v>
      </c>
      <c r="AW262" s="129" t="s">
        <v>90</v>
      </c>
      <c r="AX262" s="129" t="s">
        <v>23</v>
      </c>
      <c r="AY262" s="129" t="s">
        <v>123</v>
      </c>
    </row>
    <row r="263" spans="2:65" s="6" customFormat="1" ht="15.75" customHeight="1">
      <c r="B263" s="22"/>
      <c r="C263" s="113" t="s">
        <v>429</v>
      </c>
      <c r="D263" s="113" t="s">
        <v>125</v>
      </c>
      <c r="E263" s="114" t="s">
        <v>430</v>
      </c>
      <c r="F263" s="115" t="s">
        <v>431</v>
      </c>
      <c r="G263" s="116" t="s">
        <v>200</v>
      </c>
      <c r="H263" s="117">
        <v>4</v>
      </c>
      <c r="I263" s="118"/>
      <c r="J263" s="119">
        <f>ROUND($I$263*$H$263,2)</f>
        <v>0</v>
      </c>
      <c r="K263" s="115" t="s">
        <v>129</v>
      </c>
      <c r="L263" s="22"/>
      <c r="M263" s="120"/>
      <c r="N263" s="121" t="s">
        <v>49</v>
      </c>
      <c r="Q263" s="122">
        <v>0</v>
      </c>
      <c r="R263" s="122">
        <f>$Q$263*$H$263</f>
        <v>0</v>
      </c>
      <c r="S263" s="122">
        <v>0</v>
      </c>
      <c r="T263" s="123">
        <f>$S$263*$H$263</f>
        <v>0</v>
      </c>
      <c r="AR263" s="71" t="s">
        <v>130</v>
      </c>
      <c r="AT263" s="71" t="s">
        <v>125</v>
      </c>
      <c r="AU263" s="71" t="s">
        <v>84</v>
      </c>
      <c r="AY263" s="6" t="s">
        <v>123</v>
      </c>
      <c r="BE263" s="124">
        <f>IF($N$263="základní",$J$263,0)</f>
        <v>0</v>
      </c>
      <c r="BF263" s="124">
        <f>IF($N$263="snížená",$J$263,0)</f>
        <v>0</v>
      </c>
      <c r="BG263" s="124">
        <f>IF($N$263="zákl. přenesená",$J$263,0)</f>
        <v>0</v>
      </c>
      <c r="BH263" s="124">
        <f>IF($N$263="sníž. přenesená",$J$263,0)</f>
        <v>0</v>
      </c>
      <c r="BI263" s="124">
        <f>IF($N$263="nulová",$J$263,0)</f>
        <v>0</v>
      </c>
      <c r="BJ263" s="71" t="s">
        <v>23</v>
      </c>
      <c r="BK263" s="124">
        <f>ROUND($I$263*$H$263,2)</f>
        <v>0</v>
      </c>
      <c r="BL263" s="71" t="s">
        <v>130</v>
      </c>
      <c r="BM263" s="71" t="s">
        <v>432</v>
      </c>
    </row>
    <row r="264" spans="2:47" s="6" customFormat="1" ht="16.5" customHeight="1">
      <c r="B264" s="22"/>
      <c r="D264" s="125" t="s">
        <v>132</v>
      </c>
      <c r="F264" s="126" t="s">
        <v>433</v>
      </c>
      <c r="L264" s="22"/>
      <c r="M264" s="48"/>
      <c r="T264" s="49"/>
      <c r="AT264" s="6" t="s">
        <v>132</v>
      </c>
      <c r="AU264" s="6" t="s">
        <v>84</v>
      </c>
    </row>
    <row r="265" spans="2:51" s="6" customFormat="1" ht="15.75" customHeight="1">
      <c r="B265" s="127"/>
      <c r="D265" s="128" t="s">
        <v>134</v>
      </c>
      <c r="E265" s="129"/>
      <c r="F265" s="130" t="s">
        <v>434</v>
      </c>
      <c r="H265" s="131">
        <v>4</v>
      </c>
      <c r="L265" s="127"/>
      <c r="M265" s="132"/>
      <c r="T265" s="133"/>
      <c r="AT265" s="129" t="s">
        <v>134</v>
      </c>
      <c r="AU265" s="129" t="s">
        <v>84</v>
      </c>
      <c r="AV265" s="129" t="s">
        <v>84</v>
      </c>
      <c r="AW265" s="129" t="s">
        <v>90</v>
      </c>
      <c r="AX265" s="129" t="s">
        <v>23</v>
      </c>
      <c r="AY265" s="129" t="s">
        <v>123</v>
      </c>
    </row>
    <row r="266" spans="2:65" s="6" customFormat="1" ht="15.75" customHeight="1">
      <c r="B266" s="22"/>
      <c r="C266" s="113" t="s">
        <v>435</v>
      </c>
      <c r="D266" s="113" t="s">
        <v>125</v>
      </c>
      <c r="E266" s="114" t="s">
        <v>436</v>
      </c>
      <c r="F266" s="115" t="s">
        <v>437</v>
      </c>
      <c r="G266" s="116" t="s">
        <v>200</v>
      </c>
      <c r="H266" s="117">
        <v>244</v>
      </c>
      <c r="I266" s="118"/>
      <c r="J266" s="119">
        <f>ROUND($I$266*$H$266,2)</f>
        <v>0</v>
      </c>
      <c r="K266" s="115" t="s">
        <v>129</v>
      </c>
      <c r="L266" s="22"/>
      <c r="M266" s="120"/>
      <c r="N266" s="121" t="s">
        <v>49</v>
      </c>
      <c r="Q266" s="122">
        <v>0</v>
      </c>
      <c r="R266" s="122">
        <f>$Q$266*$H$266</f>
        <v>0</v>
      </c>
      <c r="S266" s="122">
        <v>0</v>
      </c>
      <c r="T266" s="123">
        <f>$S$266*$H$266</f>
        <v>0</v>
      </c>
      <c r="AR266" s="71" t="s">
        <v>130</v>
      </c>
      <c r="AT266" s="71" t="s">
        <v>125</v>
      </c>
      <c r="AU266" s="71" t="s">
        <v>84</v>
      </c>
      <c r="AY266" s="6" t="s">
        <v>123</v>
      </c>
      <c r="BE266" s="124">
        <f>IF($N$266="základní",$J$266,0)</f>
        <v>0</v>
      </c>
      <c r="BF266" s="124">
        <f>IF($N$266="snížená",$J$266,0)</f>
        <v>0</v>
      </c>
      <c r="BG266" s="124">
        <f>IF($N$266="zákl. přenesená",$J$266,0)</f>
        <v>0</v>
      </c>
      <c r="BH266" s="124">
        <f>IF($N$266="sníž. přenesená",$J$266,0)</f>
        <v>0</v>
      </c>
      <c r="BI266" s="124">
        <f>IF($N$266="nulová",$J$266,0)</f>
        <v>0</v>
      </c>
      <c r="BJ266" s="71" t="s">
        <v>23</v>
      </c>
      <c r="BK266" s="124">
        <f>ROUND($I$266*$H$266,2)</f>
        <v>0</v>
      </c>
      <c r="BL266" s="71" t="s">
        <v>130</v>
      </c>
      <c r="BM266" s="71" t="s">
        <v>438</v>
      </c>
    </row>
    <row r="267" spans="2:47" s="6" customFormat="1" ht="27" customHeight="1">
      <c r="B267" s="22"/>
      <c r="D267" s="125" t="s">
        <v>132</v>
      </c>
      <c r="F267" s="126" t="s">
        <v>439</v>
      </c>
      <c r="L267" s="22"/>
      <c r="M267" s="48"/>
      <c r="T267" s="49"/>
      <c r="AT267" s="6" t="s">
        <v>132</v>
      </c>
      <c r="AU267" s="6" t="s">
        <v>84</v>
      </c>
    </row>
    <row r="268" spans="2:51" s="6" customFormat="1" ht="15.75" customHeight="1">
      <c r="B268" s="127"/>
      <c r="D268" s="128" t="s">
        <v>134</v>
      </c>
      <c r="E268" s="129"/>
      <c r="F268" s="130" t="s">
        <v>440</v>
      </c>
      <c r="H268" s="131">
        <v>244</v>
      </c>
      <c r="L268" s="127"/>
      <c r="M268" s="132"/>
      <c r="T268" s="133"/>
      <c r="AT268" s="129" t="s">
        <v>134</v>
      </c>
      <c r="AU268" s="129" t="s">
        <v>84</v>
      </c>
      <c r="AV268" s="129" t="s">
        <v>84</v>
      </c>
      <c r="AW268" s="129" t="s">
        <v>90</v>
      </c>
      <c r="AX268" s="129" t="s">
        <v>23</v>
      </c>
      <c r="AY268" s="129" t="s">
        <v>123</v>
      </c>
    </row>
    <row r="269" spans="2:65" s="6" customFormat="1" ht="15.75" customHeight="1">
      <c r="B269" s="22"/>
      <c r="C269" s="113" t="s">
        <v>441</v>
      </c>
      <c r="D269" s="113" t="s">
        <v>125</v>
      </c>
      <c r="E269" s="114" t="s">
        <v>442</v>
      </c>
      <c r="F269" s="115" t="s">
        <v>443</v>
      </c>
      <c r="G269" s="116" t="s">
        <v>200</v>
      </c>
      <c r="H269" s="117">
        <v>4</v>
      </c>
      <c r="I269" s="118"/>
      <c r="J269" s="119">
        <f>ROUND($I$269*$H$269,2)</f>
        <v>0</v>
      </c>
      <c r="K269" s="115" t="s">
        <v>129</v>
      </c>
      <c r="L269" s="22"/>
      <c r="M269" s="120"/>
      <c r="N269" s="121" t="s">
        <v>49</v>
      </c>
      <c r="Q269" s="122">
        <v>0.0007</v>
      </c>
      <c r="R269" s="122">
        <f>$Q$269*$H$269</f>
        <v>0.0028</v>
      </c>
      <c r="S269" s="122">
        <v>0</v>
      </c>
      <c r="T269" s="123">
        <f>$S$269*$H$269</f>
        <v>0</v>
      </c>
      <c r="AR269" s="71" t="s">
        <v>130</v>
      </c>
      <c r="AT269" s="71" t="s">
        <v>125</v>
      </c>
      <c r="AU269" s="71" t="s">
        <v>84</v>
      </c>
      <c r="AY269" s="6" t="s">
        <v>123</v>
      </c>
      <c r="BE269" s="124">
        <f>IF($N$269="základní",$J$269,0)</f>
        <v>0</v>
      </c>
      <c r="BF269" s="124">
        <f>IF($N$269="snížená",$J$269,0)</f>
        <v>0</v>
      </c>
      <c r="BG269" s="124">
        <f>IF($N$269="zákl. přenesená",$J$269,0)</f>
        <v>0</v>
      </c>
      <c r="BH269" s="124">
        <f>IF($N$269="sníž. přenesená",$J$269,0)</f>
        <v>0</v>
      </c>
      <c r="BI269" s="124">
        <f>IF($N$269="nulová",$J$269,0)</f>
        <v>0</v>
      </c>
      <c r="BJ269" s="71" t="s">
        <v>23</v>
      </c>
      <c r="BK269" s="124">
        <f>ROUND($I$269*$H$269,2)</f>
        <v>0</v>
      </c>
      <c r="BL269" s="71" t="s">
        <v>130</v>
      </c>
      <c r="BM269" s="71" t="s">
        <v>444</v>
      </c>
    </row>
    <row r="270" spans="2:47" s="6" customFormat="1" ht="16.5" customHeight="1">
      <c r="B270" s="22"/>
      <c r="D270" s="125" t="s">
        <v>132</v>
      </c>
      <c r="F270" s="126" t="s">
        <v>445</v>
      </c>
      <c r="L270" s="22"/>
      <c r="M270" s="48"/>
      <c r="T270" s="49"/>
      <c r="AT270" s="6" t="s">
        <v>132</v>
      </c>
      <c r="AU270" s="6" t="s">
        <v>84</v>
      </c>
    </row>
    <row r="271" spans="2:51" s="6" customFormat="1" ht="15.75" customHeight="1">
      <c r="B271" s="127"/>
      <c r="D271" s="128" t="s">
        <v>134</v>
      </c>
      <c r="E271" s="129"/>
      <c r="F271" s="130" t="s">
        <v>446</v>
      </c>
      <c r="H271" s="131">
        <v>4</v>
      </c>
      <c r="L271" s="127"/>
      <c r="M271" s="132"/>
      <c r="T271" s="133"/>
      <c r="AT271" s="129" t="s">
        <v>134</v>
      </c>
      <c r="AU271" s="129" t="s">
        <v>84</v>
      </c>
      <c r="AV271" s="129" t="s">
        <v>84</v>
      </c>
      <c r="AW271" s="129" t="s">
        <v>90</v>
      </c>
      <c r="AX271" s="129" t="s">
        <v>23</v>
      </c>
      <c r="AY271" s="129" t="s">
        <v>123</v>
      </c>
    </row>
    <row r="272" spans="2:65" s="6" customFormat="1" ht="15.75" customHeight="1">
      <c r="B272" s="22"/>
      <c r="C272" s="145" t="s">
        <v>447</v>
      </c>
      <c r="D272" s="145" t="s">
        <v>175</v>
      </c>
      <c r="E272" s="146" t="s">
        <v>448</v>
      </c>
      <c r="F272" s="147" t="s">
        <v>449</v>
      </c>
      <c r="G272" s="148" t="s">
        <v>200</v>
      </c>
      <c r="H272" s="149">
        <v>2</v>
      </c>
      <c r="I272" s="150"/>
      <c r="J272" s="151">
        <f>ROUND($I$272*$H$272,2)</f>
        <v>0</v>
      </c>
      <c r="K272" s="147" t="s">
        <v>129</v>
      </c>
      <c r="L272" s="152"/>
      <c r="M272" s="153"/>
      <c r="N272" s="154" t="s">
        <v>49</v>
      </c>
      <c r="Q272" s="122">
        <v>0.0014</v>
      </c>
      <c r="R272" s="122">
        <f>$Q$272*$H$272</f>
        <v>0.0028</v>
      </c>
      <c r="S272" s="122">
        <v>0</v>
      </c>
      <c r="T272" s="123">
        <f>$S$272*$H$272</f>
        <v>0</v>
      </c>
      <c r="AR272" s="71" t="s">
        <v>179</v>
      </c>
      <c r="AT272" s="71" t="s">
        <v>175</v>
      </c>
      <c r="AU272" s="71" t="s">
        <v>84</v>
      </c>
      <c r="AY272" s="6" t="s">
        <v>123</v>
      </c>
      <c r="BE272" s="124">
        <f>IF($N$272="základní",$J$272,0)</f>
        <v>0</v>
      </c>
      <c r="BF272" s="124">
        <f>IF($N$272="snížená",$J$272,0)</f>
        <v>0</v>
      </c>
      <c r="BG272" s="124">
        <f>IF($N$272="zákl. přenesená",$J$272,0)</f>
        <v>0</v>
      </c>
      <c r="BH272" s="124">
        <f>IF($N$272="sníž. přenesená",$J$272,0)</f>
        <v>0</v>
      </c>
      <c r="BI272" s="124">
        <f>IF($N$272="nulová",$J$272,0)</f>
        <v>0</v>
      </c>
      <c r="BJ272" s="71" t="s">
        <v>23</v>
      </c>
      <c r="BK272" s="124">
        <f>ROUND($I$272*$H$272,2)</f>
        <v>0</v>
      </c>
      <c r="BL272" s="71" t="s">
        <v>130</v>
      </c>
      <c r="BM272" s="71" t="s">
        <v>450</v>
      </c>
    </row>
    <row r="273" spans="2:47" s="6" customFormat="1" ht="27" customHeight="1">
      <c r="B273" s="22"/>
      <c r="D273" s="125" t="s">
        <v>132</v>
      </c>
      <c r="F273" s="126" t="s">
        <v>451</v>
      </c>
      <c r="L273" s="22"/>
      <c r="M273" s="48"/>
      <c r="T273" s="49"/>
      <c r="AT273" s="6" t="s">
        <v>132</v>
      </c>
      <c r="AU273" s="6" t="s">
        <v>84</v>
      </c>
    </row>
    <row r="274" spans="2:51" s="6" customFormat="1" ht="15.75" customHeight="1">
      <c r="B274" s="127"/>
      <c r="D274" s="128" t="s">
        <v>134</v>
      </c>
      <c r="E274" s="129"/>
      <c r="F274" s="130" t="s">
        <v>452</v>
      </c>
      <c r="H274" s="131">
        <v>2</v>
      </c>
      <c r="L274" s="127"/>
      <c r="M274" s="132"/>
      <c r="T274" s="133"/>
      <c r="AT274" s="129" t="s">
        <v>134</v>
      </c>
      <c r="AU274" s="129" t="s">
        <v>84</v>
      </c>
      <c r="AV274" s="129" t="s">
        <v>84</v>
      </c>
      <c r="AW274" s="129" t="s">
        <v>90</v>
      </c>
      <c r="AX274" s="129" t="s">
        <v>23</v>
      </c>
      <c r="AY274" s="129" t="s">
        <v>123</v>
      </c>
    </row>
    <row r="275" spans="2:65" s="6" customFormat="1" ht="15.75" customHeight="1">
      <c r="B275" s="22"/>
      <c r="C275" s="145" t="s">
        <v>453</v>
      </c>
      <c r="D275" s="145" t="s">
        <v>175</v>
      </c>
      <c r="E275" s="146" t="s">
        <v>454</v>
      </c>
      <c r="F275" s="147" t="s">
        <v>455</v>
      </c>
      <c r="G275" s="148" t="s">
        <v>200</v>
      </c>
      <c r="H275" s="149">
        <v>2</v>
      </c>
      <c r="I275" s="150"/>
      <c r="J275" s="151">
        <f>ROUND($I$275*$H$275,2)</f>
        <v>0</v>
      </c>
      <c r="K275" s="147" t="s">
        <v>129</v>
      </c>
      <c r="L275" s="152"/>
      <c r="M275" s="153"/>
      <c r="N275" s="154" t="s">
        <v>49</v>
      </c>
      <c r="Q275" s="122">
        <v>0.004</v>
      </c>
      <c r="R275" s="122">
        <f>$Q$275*$H$275</f>
        <v>0.008</v>
      </c>
      <c r="S275" s="122">
        <v>0</v>
      </c>
      <c r="T275" s="123">
        <f>$S$275*$H$275</f>
        <v>0</v>
      </c>
      <c r="AR275" s="71" t="s">
        <v>179</v>
      </c>
      <c r="AT275" s="71" t="s">
        <v>175</v>
      </c>
      <c r="AU275" s="71" t="s">
        <v>84</v>
      </c>
      <c r="AY275" s="6" t="s">
        <v>123</v>
      </c>
      <c r="BE275" s="124">
        <f>IF($N$275="základní",$J$275,0)</f>
        <v>0</v>
      </c>
      <c r="BF275" s="124">
        <f>IF($N$275="snížená",$J$275,0)</f>
        <v>0</v>
      </c>
      <c r="BG275" s="124">
        <f>IF($N$275="zákl. přenesená",$J$275,0)</f>
        <v>0</v>
      </c>
      <c r="BH275" s="124">
        <f>IF($N$275="sníž. přenesená",$J$275,0)</f>
        <v>0</v>
      </c>
      <c r="BI275" s="124">
        <f>IF($N$275="nulová",$J$275,0)</f>
        <v>0</v>
      </c>
      <c r="BJ275" s="71" t="s">
        <v>23</v>
      </c>
      <c r="BK275" s="124">
        <f>ROUND($I$275*$H$275,2)</f>
        <v>0</v>
      </c>
      <c r="BL275" s="71" t="s">
        <v>130</v>
      </c>
      <c r="BM275" s="71" t="s">
        <v>456</v>
      </c>
    </row>
    <row r="276" spans="2:47" s="6" customFormat="1" ht="38.25" customHeight="1">
      <c r="B276" s="22"/>
      <c r="D276" s="125" t="s">
        <v>132</v>
      </c>
      <c r="F276" s="126" t="s">
        <v>457</v>
      </c>
      <c r="L276" s="22"/>
      <c r="M276" s="48"/>
      <c r="T276" s="49"/>
      <c r="AT276" s="6" t="s">
        <v>132</v>
      </c>
      <c r="AU276" s="6" t="s">
        <v>84</v>
      </c>
    </row>
    <row r="277" spans="2:51" s="6" customFormat="1" ht="15.75" customHeight="1">
      <c r="B277" s="127"/>
      <c r="D277" s="128" t="s">
        <v>134</v>
      </c>
      <c r="E277" s="129"/>
      <c r="F277" s="130" t="s">
        <v>458</v>
      </c>
      <c r="H277" s="131">
        <v>2</v>
      </c>
      <c r="L277" s="127"/>
      <c r="M277" s="132"/>
      <c r="T277" s="133"/>
      <c r="AT277" s="129" t="s">
        <v>134</v>
      </c>
      <c r="AU277" s="129" t="s">
        <v>84</v>
      </c>
      <c r="AV277" s="129" t="s">
        <v>84</v>
      </c>
      <c r="AW277" s="129" t="s">
        <v>90</v>
      </c>
      <c r="AX277" s="129" t="s">
        <v>23</v>
      </c>
      <c r="AY277" s="129" t="s">
        <v>123</v>
      </c>
    </row>
    <row r="278" spans="2:65" s="6" customFormat="1" ht="15.75" customHeight="1">
      <c r="B278" s="22"/>
      <c r="C278" s="113" t="s">
        <v>459</v>
      </c>
      <c r="D278" s="113" t="s">
        <v>125</v>
      </c>
      <c r="E278" s="114" t="s">
        <v>460</v>
      </c>
      <c r="F278" s="115" t="s">
        <v>461</v>
      </c>
      <c r="G278" s="116" t="s">
        <v>200</v>
      </c>
      <c r="H278" s="117">
        <v>2</v>
      </c>
      <c r="I278" s="118"/>
      <c r="J278" s="119">
        <f>ROUND($I$278*$H$278,2)</f>
        <v>0</v>
      </c>
      <c r="K278" s="115" t="s">
        <v>129</v>
      </c>
      <c r="L278" s="22"/>
      <c r="M278" s="120"/>
      <c r="N278" s="121" t="s">
        <v>49</v>
      </c>
      <c r="Q278" s="122">
        <v>0.11241</v>
      </c>
      <c r="R278" s="122">
        <f>$Q$278*$H$278</f>
        <v>0.22482</v>
      </c>
      <c r="S278" s="122">
        <v>0</v>
      </c>
      <c r="T278" s="123">
        <f>$S$278*$H$278</f>
        <v>0</v>
      </c>
      <c r="AR278" s="71" t="s">
        <v>130</v>
      </c>
      <c r="AT278" s="71" t="s">
        <v>125</v>
      </c>
      <c r="AU278" s="71" t="s">
        <v>84</v>
      </c>
      <c r="AY278" s="6" t="s">
        <v>123</v>
      </c>
      <c r="BE278" s="124">
        <f>IF($N$278="základní",$J$278,0)</f>
        <v>0</v>
      </c>
      <c r="BF278" s="124">
        <f>IF($N$278="snížená",$J$278,0)</f>
        <v>0</v>
      </c>
      <c r="BG278" s="124">
        <f>IF($N$278="zákl. přenesená",$J$278,0)</f>
        <v>0</v>
      </c>
      <c r="BH278" s="124">
        <f>IF($N$278="sníž. přenesená",$J$278,0)</f>
        <v>0</v>
      </c>
      <c r="BI278" s="124">
        <f>IF($N$278="nulová",$J$278,0)</f>
        <v>0</v>
      </c>
      <c r="BJ278" s="71" t="s">
        <v>23</v>
      </c>
      <c r="BK278" s="124">
        <f>ROUND($I$278*$H$278,2)</f>
        <v>0</v>
      </c>
      <c r="BL278" s="71" t="s">
        <v>130</v>
      </c>
      <c r="BM278" s="71" t="s">
        <v>462</v>
      </c>
    </row>
    <row r="279" spans="2:47" s="6" customFormat="1" ht="16.5" customHeight="1">
      <c r="B279" s="22"/>
      <c r="D279" s="125" t="s">
        <v>132</v>
      </c>
      <c r="F279" s="126" t="s">
        <v>463</v>
      </c>
      <c r="L279" s="22"/>
      <c r="M279" s="48"/>
      <c r="T279" s="49"/>
      <c r="AT279" s="6" t="s">
        <v>132</v>
      </c>
      <c r="AU279" s="6" t="s">
        <v>84</v>
      </c>
    </row>
    <row r="280" spans="2:51" s="6" customFormat="1" ht="15.75" customHeight="1">
      <c r="B280" s="127"/>
      <c r="D280" s="128" t="s">
        <v>134</v>
      </c>
      <c r="E280" s="129"/>
      <c r="F280" s="130" t="s">
        <v>464</v>
      </c>
      <c r="H280" s="131">
        <v>2</v>
      </c>
      <c r="L280" s="127"/>
      <c r="M280" s="132"/>
      <c r="T280" s="133"/>
      <c r="AT280" s="129" t="s">
        <v>134</v>
      </c>
      <c r="AU280" s="129" t="s">
        <v>84</v>
      </c>
      <c r="AV280" s="129" t="s">
        <v>84</v>
      </c>
      <c r="AW280" s="129" t="s">
        <v>90</v>
      </c>
      <c r="AX280" s="129" t="s">
        <v>23</v>
      </c>
      <c r="AY280" s="129" t="s">
        <v>123</v>
      </c>
    </row>
    <row r="281" spans="2:65" s="6" customFormat="1" ht="15.75" customHeight="1">
      <c r="B281" s="22"/>
      <c r="C281" s="145" t="s">
        <v>465</v>
      </c>
      <c r="D281" s="145" t="s">
        <v>175</v>
      </c>
      <c r="E281" s="146" t="s">
        <v>466</v>
      </c>
      <c r="F281" s="147" t="s">
        <v>467</v>
      </c>
      <c r="G281" s="148" t="s">
        <v>200</v>
      </c>
      <c r="H281" s="149">
        <v>2</v>
      </c>
      <c r="I281" s="150"/>
      <c r="J281" s="151">
        <f>ROUND($I$281*$H$281,2)</f>
        <v>0</v>
      </c>
      <c r="K281" s="147" t="s">
        <v>129</v>
      </c>
      <c r="L281" s="152"/>
      <c r="M281" s="153"/>
      <c r="N281" s="154" t="s">
        <v>49</v>
      </c>
      <c r="Q281" s="122">
        <v>0.0061</v>
      </c>
      <c r="R281" s="122">
        <f>$Q$281*$H$281</f>
        <v>0.0122</v>
      </c>
      <c r="S281" s="122">
        <v>0</v>
      </c>
      <c r="T281" s="123">
        <f>$S$281*$H$281</f>
        <v>0</v>
      </c>
      <c r="AR281" s="71" t="s">
        <v>179</v>
      </c>
      <c r="AT281" s="71" t="s">
        <v>175</v>
      </c>
      <c r="AU281" s="71" t="s">
        <v>84</v>
      </c>
      <c r="AY281" s="6" t="s">
        <v>123</v>
      </c>
      <c r="BE281" s="124">
        <f>IF($N$281="základní",$J$281,0)</f>
        <v>0</v>
      </c>
      <c r="BF281" s="124">
        <f>IF($N$281="snížená",$J$281,0)</f>
        <v>0</v>
      </c>
      <c r="BG281" s="124">
        <f>IF($N$281="zákl. přenesená",$J$281,0)</f>
        <v>0</v>
      </c>
      <c r="BH281" s="124">
        <f>IF($N$281="sníž. přenesená",$J$281,0)</f>
        <v>0</v>
      </c>
      <c r="BI281" s="124">
        <f>IF($N$281="nulová",$J$281,0)</f>
        <v>0</v>
      </c>
      <c r="BJ281" s="71" t="s">
        <v>23</v>
      </c>
      <c r="BK281" s="124">
        <f>ROUND($I$281*$H$281,2)</f>
        <v>0</v>
      </c>
      <c r="BL281" s="71" t="s">
        <v>130</v>
      </c>
      <c r="BM281" s="71" t="s">
        <v>468</v>
      </c>
    </row>
    <row r="282" spans="2:47" s="6" customFormat="1" ht="16.5" customHeight="1">
      <c r="B282" s="22"/>
      <c r="D282" s="125" t="s">
        <v>132</v>
      </c>
      <c r="F282" s="126" t="s">
        <v>469</v>
      </c>
      <c r="L282" s="22"/>
      <c r="M282" s="48"/>
      <c r="T282" s="49"/>
      <c r="AT282" s="6" t="s">
        <v>132</v>
      </c>
      <c r="AU282" s="6" t="s">
        <v>84</v>
      </c>
    </row>
    <row r="283" spans="2:65" s="6" customFormat="1" ht="15.75" customHeight="1">
      <c r="B283" s="22"/>
      <c r="C283" s="145" t="s">
        <v>470</v>
      </c>
      <c r="D283" s="145" t="s">
        <v>175</v>
      </c>
      <c r="E283" s="146" t="s">
        <v>471</v>
      </c>
      <c r="F283" s="147" t="s">
        <v>472</v>
      </c>
      <c r="G283" s="148" t="s">
        <v>200</v>
      </c>
      <c r="H283" s="149">
        <v>2</v>
      </c>
      <c r="I283" s="150"/>
      <c r="J283" s="151">
        <f>ROUND($I$283*$H$283,2)</f>
        <v>0</v>
      </c>
      <c r="K283" s="147" t="s">
        <v>129</v>
      </c>
      <c r="L283" s="152"/>
      <c r="M283" s="153"/>
      <c r="N283" s="154" t="s">
        <v>49</v>
      </c>
      <c r="Q283" s="122">
        <v>0.003</v>
      </c>
      <c r="R283" s="122">
        <f>$Q$283*$H$283</f>
        <v>0.006</v>
      </c>
      <c r="S283" s="122">
        <v>0</v>
      </c>
      <c r="T283" s="123">
        <f>$S$283*$H$283</f>
        <v>0</v>
      </c>
      <c r="AR283" s="71" t="s">
        <v>179</v>
      </c>
      <c r="AT283" s="71" t="s">
        <v>175</v>
      </c>
      <c r="AU283" s="71" t="s">
        <v>84</v>
      </c>
      <c r="AY283" s="6" t="s">
        <v>123</v>
      </c>
      <c r="BE283" s="124">
        <f>IF($N$283="základní",$J$283,0)</f>
        <v>0</v>
      </c>
      <c r="BF283" s="124">
        <f>IF($N$283="snížená",$J$283,0)</f>
        <v>0</v>
      </c>
      <c r="BG283" s="124">
        <f>IF($N$283="zákl. přenesená",$J$283,0)</f>
        <v>0</v>
      </c>
      <c r="BH283" s="124">
        <f>IF($N$283="sníž. přenesená",$J$283,0)</f>
        <v>0</v>
      </c>
      <c r="BI283" s="124">
        <f>IF($N$283="nulová",$J$283,0)</f>
        <v>0</v>
      </c>
      <c r="BJ283" s="71" t="s">
        <v>23</v>
      </c>
      <c r="BK283" s="124">
        <f>ROUND($I$283*$H$283,2)</f>
        <v>0</v>
      </c>
      <c r="BL283" s="71" t="s">
        <v>130</v>
      </c>
      <c r="BM283" s="71" t="s">
        <v>473</v>
      </c>
    </row>
    <row r="284" spans="2:47" s="6" customFormat="1" ht="16.5" customHeight="1">
      <c r="B284" s="22"/>
      <c r="D284" s="125" t="s">
        <v>132</v>
      </c>
      <c r="F284" s="126" t="s">
        <v>474</v>
      </c>
      <c r="L284" s="22"/>
      <c r="M284" s="48"/>
      <c r="T284" s="49"/>
      <c r="AT284" s="6" t="s">
        <v>132</v>
      </c>
      <c r="AU284" s="6" t="s">
        <v>84</v>
      </c>
    </row>
    <row r="285" spans="2:65" s="6" customFormat="1" ht="15.75" customHeight="1">
      <c r="B285" s="22"/>
      <c r="C285" s="145" t="s">
        <v>475</v>
      </c>
      <c r="D285" s="145" t="s">
        <v>175</v>
      </c>
      <c r="E285" s="146" t="s">
        <v>476</v>
      </c>
      <c r="F285" s="147" t="s">
        <v>477</v>
      </c>
      <c r="G285" s="148" t="s">
        <v>200</v>
      </c>
      <c r="H285" s="149">
        <v>2</v>
      </c>
      <c r="I285" s="150"/>
      <c r="J285" s="151">
        <f>ROUND($I$285*$H$285,2)</f>
        <v>0</v>
      </c>
      <c r="K285" s="147" t="s">
        <v>129</v>
      </c>
      <c r="L285" s="152"/>
      <c r="M285" s="153"/>
      <c r="N285" s="154" t="s">
        <v>49</v>
      </c>
      <c r="Q285" s="122">
        <v>0.0001</v>
      </c>
      <c r="R285" s="122">
        <f>$Q$285*$H$285</f>
        <v>0.0002</v>
      </c>
      <c r="S285" s="122">
        <v>0</v>
      </c>
      <c r="T285" s="123">
        <f>$S$285*$H$285</f>
        <v>0</v>
      </c>
      <c r="AR285" s="71" t="s">
        <v>179</v>
      </c>
      <c r="AT285" s="71" t="s">
        <v>175</v>
      </c>
      <c r="AU285" s="71" t="s">
        <v>84</v>
      </c>
      <c r="AY285" s="6" t="s">
        <v>123</v>
      </c>
      <c r="BE285" s="124">
        <f>IF($N$285="základní",$J$285,0)</f>
        <v>0</v>
      </c>
      <c r="BF285" s="124">
        <f>IF($N$285="snížená",$J$285,0)</f>
        <v>0</v>
      </c>
      <c r="BG285" s="124">
        <f>IF($N$285="zákl. přenesená",$J$285,0)</f>
        <v>0</v>
      </c>
      <c r="BH285" s="124">
        <f>IF($N$285="sníž. přenesená",$J$285,0)</f>
        <v>0</v>
      </c>
      <c r="BI285" s="124">
        <f>IF($N$285="nulová",$J$285,0)</f>
        <v>0</v>
      </c>
      <c r="BJ285" s="71" t="s">
        <v>23</v>
      </c>
      <c r="BK285" s="124">
        <f>ROUND($I$285*$H$285,2)</f>
        <v>0</v>
      </c>
      <c r="BL285" s="71" t="s">
        <v>130</v>
      </c>
      <c r="BM285" s="71" t="s">
        <v>478</v>
      </c>
    </row>
    <row r="286" spans="2:47" s="6" customFormat="1" ht="16.5" customHeight="1">
      <c r="B286" s="22"/>
      <c r="D286" s="125" t="s">
        <v>132</v>
      </c>
      <c r="F286" s="126" t="s">
        <v>479</v>
      </c>
      <c r="L286" s="22"/>
      <c r="M286" s="48"/>
      <c r="T286" s="49"/>
      <c r="AT286" s="6" t="s">
        <v>132</v>
      </c>
      <c r="AU286" s="6" t="s">
        <v>84</v>
      </c>
    </row>
    <row r="287" spans="2:65" s="6" customFormat="1" ht="15.75" customHeight="1">
      <c r="B287" s="22"/>
      <c r="C287" s="145" t="s">
        <v>480</v>
      </c>
      <c r="D287" s="145" t="s">
        <v>175</v>
      </c>
      <c r="E287" s="146" t="s">
        <v>481</v>
      </c>
      <c r="F287" s="147" t="s">
        <v>482</v>
      </c>
      <c r="G287" s="148" t="s">
        <v>200</v>
      </c>
      <c r="H287" s="149">
        <v>8</v>
      </c>
      <c r="I287" s="150"/>
      <c r="J287" s="151">
        <f>ROUND($I$287*$H$287,2)</f>
        <v>0</v>
      </c>
      <c r="K287" s="147" t="s">
        <v>129</v>
      </c>
      <c r="L287" s="152"/>
      <c r="M287" s="153"/>
      <c r="N287" s="154" t="s">
        <v>49</v>
      </c>
      <c r="Q287" s="122">
        <v>0.00035</v>
      </c>
      <c r="R287" s="122">
        <f>$Q$287*$H$287</f>
        <v>0.0028</v>
      </c>
      <c r="S287" s="122">
        <v>0</v>
      </c>
      <c r="T287" s="123">
        <f>$S$287*$H$287</f>
        <v>0</v>
      </c>
      <c r="AR287" s="71" t="s">
        <v>179</v>
      </c>
      <c r="AT287" s="71" t="s">
        <v>175</v>
      </c>
      <c r="AU287" s="71" t="s">
        <v>84</v>
      </c>
      <c r="AY287" s="6" t="s">
        <v>123</v>
      </c>
      <c r="BE287" s="124">
        <f>IF($N$287="základní",$J$287,0)</f>
        <v>0</v>
      </c>
      <c r="BF287" s="124">
        <f>IF($N$287="snížená",$J$287,0)</f>
        <v>0</v>
      </c>
      <c r="BG287" s="124">
        <f>IF($N$287="zákl. přenesená",$J$287,0)</f>
        <v>0</v>
      </c>
      <c r="BH287" s="124">
        <f>IF($N$287="sníž. přenesená",$J$287,0)</f>
        <v>0</v>
      </c>
      <c r="BI287" s="124">
        <f>IF($N$287="nulová",$J$287,0)</f>
        <v>0</v>
      </c>
      <c r="BJ287" s="71" t="s">
        <v>23</v>
      </c>
      <c r="BK287" s="124">
        <f>ROUND($I$287*$H$287,2)</f>
        <v>0</v>
      </c>
      <c r="BL287" s="71" t="s">
        <v>130</v>
      </c>
      <c r="BM287" s="71" t="s">
        <v>483</v>
      </c>
    </row>
    <row r="288" spans="2:47" s="6" customFormat="1" ht="27" customHeight="1">
      <c r="B288" s="22"/>
      <c r="D288" s="125" t="s">
        <v>132</v>
      </c>
      <c r="F288" s="126" t="s">
        <v>484</v>
      </c>
      <c r="L288" s="22"/>
      <c r="M288" s="48"/>
      <c r="T288" s="49"/>
      <c r="AT288" s="6" t="s">
        <v>132</v>
      </c>
      <c r="AU288" s="6" t="s">
        <v>84</v>
      </c>
    </row>
    <row r="289" spans="2:51" s="6" customFormat="1" ht="15.75" customHeight="1">
      <c r="B289" s="127"/>
      <c r="D289" s="128" t="s">
        <v>134</v>
      </c>
      <c r="E289" s="129"/>
      <c r="F289" s="130" t="s">
        <v>485</v>
      </c>
      <c r="H289" s="131">
        <v>8</v>
      </c>
      <c r="L289" s="127"/>
      <c r="M289" s="132"/>
      <c r="T289" s="133"/>
      <c r="AT289" s="129" t="s">
        <v>134</v>
      </c>
      <c r="AU289" s="129" t="s">
        <v>84</v>
      </c>
      <c r="AV289" s="129" t="s">
        <v>84</v>
      </c>
      <c r="AW289" s="129" t="s">
        <v>90</v>
      </c>
      <c r="AX289" s="129" t="s">
        <v>23</v>
      </c>
      <c r="AY289" s="129" t="s">
        <v>123</v>
      </c>
    </row>
    <row r="290" spans="2:65" s="6" customFormat="1" ht="15.75" customHeight="1">
      <c r="B290" s="22"/>
      <c r="C290" s="113" t="s">
        <v>486</v>
      </c>
      <c r="D290" s="113" t="s">
        <v>125</v>
      </c>
      <c r="E290" s="114" t="s">
        <v>487</v>
      </c>
      <c r="F290" s="115" t="s">
        <v>488</v>
      </c>
      <c r="G290" s="116" t="s">
        <v>194</v>
      </c>
      <c r="H290" s="117">
        <v>35.3</v>
      </c>
      <c r="I290" s="118"/>
      <c r="J290" s="119">
        <f>ROUND($I$290*$H$290,2)</f>
        <v>0</v>
      </c>
      <c r="K290" s="115" t="s">
        <v>129</v>
      </c>
      <c r="L290" s="22"/>
      <c r="M290" s="120"/>
      <c r="N290" s="121" t="s">
        <v>49</v>
      </c>
      <c r="Q290" s="122">
        <v>0.1554</v>
      </c>
      <c r="R290" s="122">
        <f>$Q$290*$H$290</f>
        <v>5.48562</v>
      </c>
      <c r="S290" s="122">
        <v>0</v>
      </c>
      <c r="T290" s="123">
        <f>$S$290*$H$290</f>
        <v>0</v>
      </c>
      <c r="AR290" s="71" t="s">
        <v>130</v>
      </c>
      <c r="AT290" s="71" t="s">
        <v>125</v>
      </c>
      <c r="AU290" s="71" t="s">
        <v>84</v>
      </c>
      <c r="AY290" s="6" t="s">
        <v>123</v>
      </c>
      <c r="BE290" s="124">
        <f>IF($N$290="základní",$J$290,0)</f>
        <v>0</v>
      </c>
      <c r="BF290" s="124">
        <f>IF($N$290="snížená",$J$290,0)</f>
        <v>0</v>
      </c>
      <c r="BG290" s="124">
        <f>IF($N$290="zákl. přenesená",$J$290,0)</f>
        <v>0</v>
      </c>
      <c r="BH290" s="124">
        <f>IF($N$290="sníž. přenesená",$J$290,0)</f>
        <v>0</v>
      </c>
      <c r="BI290" s="124">
        <f>IF($N$290="nulová",$J$290,0)</f>
        <v>0</v>
      </c>
      <c r="BJ290" s="71" t="s">
        <v>23</v>
      </c>
      <c r="BK290" s="124">
        <f>ROUND($I$290*$H$290,2)</f>
        <v>0</v>
      </c>
      <c r="BL290" s="71" t="s">
        <v>130</v>
      </c>
      <c r="BM290" s="71" t="s">
        <v>489</v>
      </c>
    </row>
    <row r="291" spans="2:47" s="6" customFormat="1" ht="27" customHeight="1">
      <c r="B291" s="22"/>
      <c r="D291" s="125" t="s">
        <v>132</v>
      </c>
      <c r="F291" s="126" t="s">
        <v>490</v>
      </c>
      <c r="L291" s="22"/>
      <c r="M291" s="48"/>
      <c r="T291" s="49"/>
      <c r="AT291" s="6" t="s">
        <v>132</v>
      </c>
      <c r="AU291" s="6" t="s">
        <v>84</v>
      </c>
    </row>
    <row r="292" spans="2:51" s="6" customFormat="1" ht="15.75" customHeight="1">
      <c r="B292" s="127"/>
      <c r="D292" s="128" t="s">
        <v>134</v>
      </c>
      <c r="E292" s="129"/>
      <c r="F292" s="130" t="s">
        <v>491</v>
      </c>
      <c r="H292" s="131">
        <v>21.3</v>
      </c>
      <c r="L292" s="127"/>
      <c r="M292" s="132"/>
      <c r="T292" s="133"/>
      <c r="AT292" s="129" t="s">
        <v>134</v>
      </c>
      <c r="AU292" s="129" t="s">
        <v>84</v>
      </c>
      <c r="AV292" s="129" t="s">
        <v>84</v>
      </c>
      <c r="AW292" s="129" t="s">
        <v>90</v>
      </c>
      <c r="AX292" s="129" t="s">
        <v>78</v>
      </c>
      <c r="AY292" s="129" t="s">
        <v>123</v>
      </c>
    </row>
    <row r="293" spans="2:51" s="6" customFormat="1" ht="15.75" customHeight="1">
      <c r="B293" s="127"/>
      <c r="D293" s="128" t="s">
        <v>134</v>
      </c>
      <c r="E293" s="129"/>
      <c r="F293" s="130" t="s">
        <v>492</v>
      </c>
      <c r="H293" s="131">
        <v>14</v>
      </c>
      <c r="L293" s="127"/>
      <c r="M293" s="132"/>
      <c r="T293" s="133"/>
      <c r="AT293" s="129" t="s">
        <v>134</v>
      </c>
      <c r="AU293" s="129" t="s">
        <v>84</v>
      </c>
      <c r="AV293" s="129" t="s">
        <v>84</v>
      </c>
      <c r="AW293" s="129" t="s">
        <v>90</v>
      </c>
      <c r="AX293" s="129" t="s">
        <v>78</v>
      </c>
      <c r="AY293" s="129" t="s">
        <v>123</v>
      </c>
    </row>
    <row r="294" spans="2:51" s="6" customFormat="1" ht="15.75" customHeight="1">
      <c r="B294" s="134"/>
      <c r="D294" s="128" t="s">
        <v>134</v>
      </c>
      <c r="E294" s="135"/>
      <c r="F294" s="136" t="s">
        <v>137</v>
      </c>
      <c r="H294" s="137">
        <v>35.3</v>
      </c>
      <c r="L294" s="134"/>
      <c r="M294" s="138"/>
      <c r="T294" s="139"/>
      <c r="AT294" s="135" t="s">
        <v>134</v>
      </c>
      <c r="AU294" s="135" t="s">
        <v>84</v>
      </c>
      <c r="AV294" s="135" t="s">
        <v>130</v>
      </c>
      <c r="AW294" s="135" t="s">
        <v>90</v>
      </c>
      <c r="AX294" s="135" t="s">
        <v>23</v>
      </c>
      <c r="AY294" s="135" t="s">
        <v>123</v>
      </c>
    </row>
    <row r="295" spans="2:65" s="6" customFormat="1" ht="15.75" customHeight="1">
      <c r="B295" s="22"/>
      <c r="C295" s="145" t="s">
        <v>493</v>
      </c>
      <c r="D295" s="145" t="s">
        <v>175</v>
      </c>
      <c r="E295" s="146" t="s">
        <v>494</v>
      </c>
      <c r="F295" s="147" t="s">
        <v>495</v>
      </c>
      <c r="G295" s="148" t="s">
        <v>200</v>
      </c>
      <c r="H295" s="149">
        <v>35.3</v>
      </c>
      <c r="I295" s="150"/>
      <c r="J295" s="151">
        <f>ROUND($I$295*$H$295,2)</f>
        <v>0</v>
      </c>
      <c r="K295" s="147" t="s">
        <v>129</v>
      </c>
      <c r="L295" s="152"/>
      <c r="M295" s="153"/>
      <c r="N295" s="154" t="s">
        <v>49</v>
      </c>
      <c r="Q295" s="122">
        <v>0.0821</v>
      </c>
      <c r="R295" s="122">
        <f>$Q$295*$H$295</f>
        <v>2.89813</v>
      </c>
      <c r="S295" s="122">
        <v>0</v>
      </c>
      <c r="T295" s="123">
        <f>$S$295*$H$295</f>
        <v>0</v>
      </c>
      <c r="AR295" s="71" t="s">
        <v>179</v>
      </c>
      <c r="AT295" s="71" t="s">
        <v>175</v>
      </c>
      <c r="AU295" s="71" t="s">
        <v>84</v>
      </c>
      <c r="AY295" s="6" t="s">
        <v>123</v>
      </c>
      <c r="BE295" s="124">
        <f>IF($N$295="základní",$J$295,0)</f>
        <v>0</v>
      </c>
      <c r="BF295" s="124">
        <f>IF($N$295="snížená",$J$295,0)</f>
        <v>0</v>
      </c>
      <c r="BG295" s="124">
        <f>IF($N$295="zákl. přenesená",$J$295,0)</f>
        <v>0</v>
      </c>
      <c r="BH295" s="124">
        <f>IF($N$295="sníž. přenesená",$J$295,0)</f>
        <v>0</v>
      </c>
      <c r="BI295" s="124">
        <f>IF($N$295="nulová",$J$295,0)</f>
        <v>0</v>
      </c>
      <c r="BJ295" s="71" t="s">
        <v>23</v>
      </c>
      <c r="BK295" s="124">
        <f>ROUND($I$295*$H$295,2)</f>
        <v>0</v>
      </c>
      <c r="BL295" s="71" t="s">
        <v>130</v>
      </c>
      <c r="BM295" s="71" t="s">
        <v>496</v>
      </c>
    </row>
    <row r="296" spans="2:47" s="6" customFormat="1" ht="16.5" customHeight="1">
      <c r="B296" s="22"/>
      <c r="D296" s="125" t="s">
        <v>132</v>
      </c>
      <c r="F296" s="126" t="s">
        <v>497</v>
      </c>
      <c r="L296" s="22"/>
      <c r="M296" s="48"/>
      <c r="T296" s="49"/>
      <c r="AT296" s="6" t="s">
        <v>132</v>
      </c>
      <c r="AU296" s="6" t="s">
        <v>84</v>
      </c>
    </row>
    <row r="297" spans="2:51" s="6" customFormat="1" ht="15.75" customHeight="1">
      <c r="B297" s="127"/>
      <c r="D297" s="128" t="s">
        <v>134</v>
      </c>
      <c r="E297" s="129"/>
      <c r="F297" s="130" t="s">
        <v>491</v>
      </c>
      <c r="H297" s="131">
        <v>21.3</v>
      </c>
      <c r="L297" s="127"/>
      <c r="M297" s="132"/>
      <c r="T297" s="133"/>
      <c r="AT297" s="129" t="s">
        <v>134</v>
      </c>
      <c r="AU297" s="129" t="s">
        <v>84</v>
      </c>
      <c r="AV297" s="129" t="s">
        <v>84</v>
      </c>
      <c r="AW297" s="129" t="s">
        <v>90</v>
      </c>
      <c r="AX297" s="129" t="s">
        <v>78</v>
      </c>
      <c r="AY297" s="129" t="s">
        <v>123</v>
      </c>
    </row>
    <row r="298" spans="2:51" s="6" customFormat="1" ht="15.75" customHeight="1">
      <c r="B298" s="127"/>
      <c r="D298" s="128" t="s">
        <v>134</v>
      </c>
      <c r="E298" s="129"/>
      <c r="F298" s="130" t="s">
        <v>492</v>
      </c>
      <c r="H298" s="131">
        <v>14</v>
      </c>
      <c r="L298" s="127"/>
      <c r="M298" s="132"/>
      <c r="T298" s="133"/>
      <c r="AT298" s="129" t="s">
        <v>134</v>
      </c>
      <c r="AU298" s="129" t="s">
        <v>84</v>
      </c>
      <c r="AV298" s="129" t="s">
        <v>84</v>
      </c>
      <c r="AW298" s="129" t="s">
        <v>90</v>
      </c>
      <c r="AX298" s="129" t="s">
        <v>78</v>
      </c>
      <c r="AY298" s="129" t="s">
        <v>123</v>
      </c>
    </row>
    <row r="299" spans="2:51" s="6" customFormat="1" ht="15.75" customHeight="1">
      <c r="B299" s="134"/>
      <c r="D299" s="128" t="s">
        <v>134</v>
      </c>
      <c r="E299" s="135"/>
      <c r="F299" s="136" t="s">
        <v>137</v>
      </c>
      <c r="H299" s="137">
        <v>35.3</v>
      </c>
      <c r="L299" s="134"/>
      <c r="M299" s="138"/>
      <c r="T299" s="139"/>
      <c r="AT299" s="135" t="s">
        <v>134</v>
      </c>
      <c r="AU299" s="135" t="s">
        <v>84</v>
      </c>
      <c r="AV299" s="135" t="s">
        <v>130</v>
      </c>
      <c r="AW299" s="135" t="s">
        <v>90</v>
      </c>
      <c r="AX299" s="135" t="s">
        <v>23</v>
      </c>
      <c r="AY299" s="135" t="s">
        <v>123</v>
      </c>
    </row>
    <row r="300" spans="2:65" s="6" customFormat="1" ht="15.75" customHeight="1">
      <c r="B300" s="22"/>
      <c r="C300" s="113" t="s">
        <v>498</v>
      </c>
      <c r="D300" s="113" t="s">
        <v>125</v>
      </c>
      <c r="E300" s="114" t="s">
        <v>499</v>
      </c>
      <c r="F300" s="115" t="s">
        <v>500</v>
      </c>
      <c r="G300" s="116" t="s">
        <v>194</v>
      </c>
      <c r="H300" s="117">
        <v>25.9</v>
      </c>
      <c r="I300" s="118"/>
      <c r="J300" s="119">
        <f>ROUND($I$300*$H$300,2)</f>
        <v>0</v>
      </c>
      <c r="K300" s="115" t="s">
        <v>129</v>
      </c>
      <c r="L300" s="22"/>
      <c r="M300" s="120"/>
      <c r="N300" s="121" t="s">
        <v>49</v>
      </c>
      <c r="Q300" s="122">
        <v>1E-05</v>
      </c>
      <c r="R300" s="122">
        <f>$Q$300*$H$300</f>
        <v>0.000259</v>
      </c>
      <c r="S300" s="122">
        <v>0</v>
      </c>
      <c r="T300" s="123">
        <f>$S$300*$H$300</f>
        <v>0</v>
      </c>
      <c r="AR300" s="71" t="s">
        <v>130</v>
      </c>
      <c r="AT300" s="71" t="s">
        <v>125</v>
      </c>
      <c r="AU300" s="71" t="s">
        <v>84</v>
      </c>
      <c r="AY300" s="6" t="s">
        <v>123</v>
      </c>
      <c r="BE300" s="124">
        <f>IF($N$300="základní",$J$300,0)</f>
        <v>0</v>
      </c>
      <c r="BF300" s="124">
        <f>IF($N$300="snížená",$J$300,0)</f>
        <v>0</v>
      </c>
      <c r="BG300" s="124">
        <f>IF($N$300="zákl. přenesená",$J$300,0)</f>
        <v>0</v>
      </c>
      <c r="BH300" s="124">
        <f>IF($N$300="sníž. přenesená",$J$300,0)</f>
        <v>0</v>
      </c>
      <c r="BI300" s="124">
        <f>IF($N$300="nulová",$J$300,0)</f>
        <v>0</v>
      </c>
      <c r="BJ300" s="71" t="s">
        <v>23</v>
      </c>
      <c r="BK300" s="124">
        <f>ROUND($I$300*$H$300,2)</f>
        <v>0</v>
      </c>
      <c r="BL300" s="71" t="s">
        <v>130</v>
      </c>
      <c r="BM300" s="71" t="s">
        <v>501</v>
      </c>
    </row>
    <row r="301" spans="2:47" s="6" customFormat="1" ht="16.5" customHeight="1">
      <c r="B301" s="22"/>
      <c r="D301" s="125" t="s">
        <v>132</v>
      </c>
      <c r="F301" s="126" t="s">
        <v>502</v>
      </c>
      <c r="L301" s="22"/>
      <c r="M301" s="48"/>
      <c r="T301" s="49"/>
      <c r="AT301" s="6" t="s">
        <v>132</v>
      </c>
      <c r="AU301" s="6" t="s">
        <v>84</v>
      </c>
    </row>
    <row r="302" spans="2:51" s="6" customFormat="1" ht="15.75" customHeight="1">
      <c r="B302" s="127"/>
      <c r="D302" s="128" t="s">
        <v>134</v>
      </c>
      <c r="E302" s="129"/>
      <c r="F302" s="130" t="s">
        <v>503</v>
      </c>
      <c r="H302" s="131">
        <v>25.9</v>
      </c>
      <c r="L302" s="127"/>
      <c r="M302" s="132"/>
      <c r="T302" s="133"/>
      <c r="AT302" s="129" t="s">
        <v>134</v>
      </c>
      <c r="AU302" s="129" t="s">
        <v>84</v>
      </c>
      <c r="AV302" s="129" t="s">
        <v>84</v>
      </c>
      <c r="AW302" s="129" t="s">
        <v>90</v>
      </c>
      <c r="AX302" s="129" t="s">
        <v>23</v>
      </c>
      <c r="AY302" s="129" t="s">
        <v>123</v>
      </c>
    </row>
    <row r="303" spans="2:65" s="6" customFormat="1" ht="15.75" customHeight="1">
      <c r="B303" s="22"/>
      <c r="C303" s="113" t="s">
        <v>504</v>
      </c>
      <c r="D303" s="113" t="s">
        <v>125</v>
      </c>
      <c r="E303" s="114" t="s">
        <v>505</v>
      </c>
      <c r="F303" s="115" t="s">
        <v>506</v>
      </c>
      <c r="G303" s="116" t="s">
        <v>194</v>
      </c>
      <c r="H303" s="117">
        <v>13</v>
      </c>
      <c r="I303" s="118"/>
      <c r="J303" s="119">
        <f>ROUND($I$303*$H$303,2)</f>
        <v>0</v>
      </c>
      <c r="K303" s="115" t="s">
        <v>129</v>
      </c>
      <c r="L303" s="22"/>
      <c r="M303" s="120"/>
      <c r="N303" s="121" t="s">
        <v>49</v>
      </c>
      <c r="Q303" s="122">
        <v>0</v>
      </c>
      <c r="R303" s="122">
        <f>$Q$303*$H$303</f>
        <v>0</v>
      </c>
      <c r="S303" s="122">
        <v>0</v>
      </c>
      <c r="T303" s="123">
        <f>$S$303*$H$303</f>
        <v>0</v>
      </c>
      <c r="AR303" s="71" t="s">
        <v>130</v>
      </c>
      <c r="AT303" s="71" t="s">
        <v>125</v>
      </c>
      <c r="AU303" s="71" t="s">
        <v>84</v>
      </c>
      <c r="AY303" s="6" t="s">
        <v>123</v>
      </c>
      <c r="BE303" s="124">
        <f>IF($N$303="základní",$J$303,0)</f>
        <v>0</v>
      </c>
      <c r="BF303" s="124">
        <f>IF($N$303="snížená",$J$303,0)</f>
        <v>0</v>
      </c>
      <c r="BG303" s="124">
        <f>IF($N$303="zákl. přenesená",$J$303,0)</f>
        <v>0</v>
      </c>
      <c r="BH303" s="124">
        <f>IF($N$303="sníž. přenesená",$J$303,0)</f>
        <v>0</v>
      </c>
      <c r="BI303" s="124">
        <f>IF($N$303="nulová",$J$303,0)</f>
        <v>0</v>
      </c>
      <c r="BJ303" s="71" t="s">
        <v>23</v>
      </c>
      <c r="BK303" s="124">
        <f>ROUND($I$303*$H$303,2)</f>
        <v>0</v>
      </c>
      <c r="BL303" s="71" t="s">
        <v>130</v>
      </c>
      <c r="BM303" s="71" t="s">
        <v>507</v>
      </c>
    </row>
    <row r="304" spans="2:47" s="6" customFormat="1" ht="16.5" customHeight="1">
      <c r="B304" s="22"/>
      <c r="D304" s="125" t="s">
        <v>132</v>
      </c>
      <c r="F304" s="126" t="s">
        <v>508</v>
      </c>
      <c r="L304" s="22"/>
      <c r="M304" s="48"/>
      <c r="T304" s="49"/>
      <c r="AT304" s="6" t="s">
        <v>132</v>
      </c>
      <c r="AU304" s="6" t="s">
        <v>84</v>
      </c>
    </row>
    <row r="305" spans="2:51" s="6" customFormat="1" ht="15.75" customHeight="1">
      <c r="B305" s="127"/>
      <c r="D305" s="128" t="s">
        <v>134</v>
      </c>
      <c r="E305" s="129"/>
      <c r="F305" s="130" t="s">
        <v>509</v>
      </c>
      <c r="H305" s="131">
        <v>13</v>
      </c>
      <c r="L305" s="127"/>
      <c r="M305" s="132"/>
      <c r="T305" s="133"/>
      <c r="AT305" s="129" t="s">
        <v>134</v>
      </c>
      <c r="AU305" s="129" t="s">
        <v>84</v>
      </c>
      <c r="AV305" s="129" t="s">
        <v>84</v>
      </c>
      <c r="AW305" s="129" t="s">
        <v>90</v>
      </c>
      <c r="AX305" s="129" t="s">
        <v>23</v>
      </c>
      <c r="AY305" s="129" t="s">
        <v>123</v>
      </c>
    </row>
    <row r="306" spans="2:65" s="6" customFormat="1" ht="15.75" customHeight="1">
      <c r="B306" s="22"/>
      <c r="C306" s="113" t="s">
        <v>510</v>
      </c>
      <c r="D306" s="113" t="s">
        <v>125</v>
      </c>
      <c r="E306" s="114" t="s">
        <v>511</v>
      </c>
      <c r="F306" s="115" t="s">
        <v>512</v>
      </c>
      <c r="G306" s="116" t="s">
        <v>194</v>
      </c>
      <c r="H306" s="117">
        <v>16</v>
      </c>
      <c r="I306" s="118"/>
      <c r="J306" s="119">
        <f>ROUND($I$306*$H$306,2)</f>
        <v>0</v>
      </c>
      <c r="K306" s="115" t="s">
        <v>129</v>
      </c>
      <c r="L306" s="22"/>
      <c r="M306" s="120"/>
      <c r="N306" s="121" t="s">
        <v>49</v>
      </c>
      <c r="Q306" s="122">
        <v>5E-05</v>
      </c>
      <c r="R306" s="122">
        <f>$Q$306*$H$306</f>
        <v>0.0008</v>
      </c>
      <c r="S306" s="122">
        <v>0</v>
      </c>
      <c r="T306" s="123">
        <f>$S$306*$H$306</f>
        <v>0</v>
      </c>
      <c r="AR306" s="71" t="s">
        <v>130</v>
      </c>
      <c r="AT306" s="71" t="s">
        <v>125</v>
      </c>
      <c r="AU306" s="71" t="s">
        <v>84</v>
      </c>
      <c r="AY306" s="6" t="s">
        <v>123</v>
      </c>
      <c r="BE306" s="124">
        <f>IF($N$306="základní",$J$306,0)</f>
        <v>0</v>
      </c>
      <c r="BF306" s="124">
        <f>IF($N$306="snížená",$J$306,0)</f>
        <v>0</v>
      </c>
      <c r="BG306" s="124">
        <f>IF($N$306="zákl. přenesená",$J$306,0)</f>
        <v>0</v>
      </c>
      <c r="BH306" s="124">
        <f>IF($N$306="sníž. přenesená",$J$306,0)</f>
        <v>0</v>
      </c>
      <c r="BI306" s="124">
        <f>IF($N$306="nulová",$J$306,0)</f>
        <v>0</v>
      </c>
      <c r="BJ306" s="71" t="s">
        <v>23</v>
      </c>
      <c r="BK306" s="124">
        <f>ROUND($I$306*$H$306,2)</f>
        <v>0</v>
      </c>
      <c r="BL306" s="71" t="s">
        <v>130</v>
      </c>
      <c r="BM306" s="71" t="s">
        <v>513</v>
      </c>
    </row>
    <row r="307" spans="2:47" s="6" customFormat="1" ht="16.5" customHeight="1">
      <c r="B307" s="22"/>
      <c r="D307" s="125" t="s">
        <v>132</v>
      </c>
      <c r="F307" s="126" t="s">
        <v>514</v>
      </c>
      <c r="L307" s="22"/>
      <c r="M307" s="48"/>
      <c r="T307" s="49"/>
      <c r="AT307" s="6" t="s">
        <v>132</v>
      </c>
      <c r="AU307" s="6" t="s">
        <v>84</v>
      </c>
    </row>
    <row r="308" spans="2:51" s="6" customFormat="1" ht="15.75" customHeight="1">
      <c r="B308" s="127"/>
      <c r="D308" s="128" t="s">
        <v>134</v>
      </c>
      <c r="E308" s="129"/>
      <c r="F308" s="130" t="s">
        <v>515</v>
      </c>
      <c r="H308" s="131">
        <v>16</v>
      </c>
      <c r="L308" s="127"/>
      <c r="M308" s="132"/>
      <c r="T308" s="133"/>
      <c r="AT308" s="129" t="s">
        <v>134</v>
      </c>
      <c r="AU308" s="129" t="s">
        <v>84</v>
      </c>
      <c r="AV308" s="129" t="s">
        <v>84</v>
      </c>
      <c r="AW308" s="129" t="s">
        <v>90</v>
      </c>
      <c r="AX308" s="129" t="s">
        <v>23</v>
      </c>
      <c r="AY308" s="129" t="s">
        <v>123</v>
      </c>
    </row>
    <row r="309" spans="2:65" s="6" customFormat="1" ht="15.75" customHeight="1">
      <c r="B309" s="22"/>
      <c r="C309" s="113" t="s">
        <v>516</v>
      </c>
      <c r="D309" s="113" t="s">
        <v>125</v>
      </c>
      <c r="E309" s="114" t="s">
        <v>517</v>
      </c>
      <c r="F309" s="115" t="s">
        <v>518</v>
      </c>
      <c r="G309" s="116" t="s">
        <v>194</v>
      </c>
      <c r="H309" s="117">
        <v>11.02</v>
      </c>
      <c r="I309" s="118"/>
      <c r="J309" s="119">
        <f>ROUND($I$309*$H$309,2)</f>
        <v>0</v>
      </c>
      <c r="K309" s="115" t="s">
        <v>129</v>
      </c>
      <c r="L309" s="22"/>
      <c r="M309" s="120"/>
      <c r="N309" s="121" t="s">
        <v>49</v>
      </c>
      <c r="Q309" s="122">
        <v>0.00018</v>
      </c>
      <c r="R309" s="122">
        <f>$Q$309*$H$309</f>
        <v>0.0019836</v>
      </c>
      <c r="S309" s="122">
        <v>0</v>
      </c>
      <c r="T309" s="123">
        <f>$S$309*$H$309</f>
        <v>0</v>
      </c>
      <c r="AR309" s="71" t="s">
        <v>130</v>
      </c>
      <c r="AT309" s="71" t="s">
        <v>125</v>
      </c>
      <c r="AU309" s="71" t="s">
        <v>84</v>
      </c>
      <c r="AY309" s="6" t="s">
        <v>123</v>
      </c>
      <c r="BE309" s="124">
        <f>IF($N$309="základní",$J$309,0)</f>
        <v>0</v>
      </c>
      <c r="BF309" s="124">
        <f>IF($N$309="snížená",$J$309,0)</f>
        <v>0</v>
      </c>
      <c r="BG309" s="124">
        <f>IF($N$309="zákl. přenesená",$J$309,0)</f>
        <v>0</v>
      </c>
      <c r="BH309" s="124">
        <f>IF($N$309="sníž. přenesená",$J$309,0)</f>
        <v>0</v>
      </c>
      <c r="BI309" s="124">
        <f>IF($N$309="nulová",$J$309,0)</f>
        <v>0</v>
      </c>
      <c r="BJ309" s="71" t="s">
        <v>23</v>
      </c>
      <c r="BK309" s="124">
        <f>ROUND($I$309*$H$309,2)</f>
        <v>0</v>
      </c>
      <c r="BL309" s="71" t="s">
        <v>130</v>
      </c>
      <c r="BM309" s="71" t="s">
        <v>519</v>
      </c>
    </row>
    <row r="310" spans="2:47" s="6" customFormat="1" ht="16.5" customHeight="1">
      <c r="B310" s="22"/>
      <c r="D310" s="125" t="s">
        <v>132</v>
      </c>
      <c r="F310" s="126" t="s">
        <v>520</v>
      </c>
      <c r="L310" s="22"/>
      <c r="M310" s="48"/>
      <c r="T310" s="49"/>
      <c r="AT310" s="6" t="s">
        <v>132</v>
      </c>
      <c r="AU310" s="6" t="s">
        <v>84</v>
      </c>
    </row>
    <row r="311" spans="2:51" s="6" customFormat="1" ht="15.75" customHeight="1">
      <c r="B311" s="127"/>
      <c r="D311" s="128" t="s">
        <v>134</v>
      </c>
      <c r="E311" s="129"/>
      <c r="F311" s="130" t="s">
        <v>521</v>
      </c>
      <c r="H311" s="131">
        <v>11.02</v>
      </c>
      <c r="L311" s="127"/>
      <c r="M311" s="132"/>
      <c r="T311" s="133"/>
      <c r="AT311" s="129" t="s">
        <v>134</v>
      </c>
      <c r="AU311" s="129" t="s">
        <v>84</v>
      </c>
      <c r="AV311" s="129" t="s">
        <v>84</v>
      </c>
      <c r="AW311" s="129" t="s">
        <v>90</v>
      </c>
      <c r="AX311" s="129" t="s">
        <v>23</v>
      </c>
      <c r="AY311" s="129" t="s">
        <v>123</v>
      </c>
    </row>
    <row r="312" spans="2:65" s="6" customFormat="1" ht="15.75" customHeight="1">
      <c r="B312" s="22"/>
      <c r="C312" s="113" t="s">
        <v>522</v>
      </c>
      <c r="D312" s="113" t="s">
        <v>125</v>
      </c>
      <c r="E312" s="114" t="s">
        <v>523</v>
      </c>
      <c r="F312" s="115" t="s">
        <v>524</v>
      </c>
      <c r="G312" s="116" t="s">
        <v>200</v>
      </c>
      <c r="H312" s="117">
        <v>27</v>
      </c>
      <c r="I312" s="118"/>
      <c r="J312" s="119">
        <f>ROUND($I$312*$H$312,2)</f>
        <v>0</v>
      </c>
      <c r="K312" s="115" t="s">
        <v>129</v>
      </c>
      <c r="L312" s="22"/>
      <c r="M312" s="120"/>
      <c r="N312" s="121" t="s">
        <v>49</v>
      </c>
      <c r="Q312" s="122">
        <v>0.00017</v>
      </c>
      <c r="R312" s="122">
        <f>$Q$312*$H$312</f>
        <v>0.00459</v>
      </c>
      <c r="S312" s="122">
        <v>0</v>
      </c>
      <c r="T312" s="123">
        <f>$S$312*$H$312</f>
        <v>0</v>
      </c>
      <c r="AR312" s="71" t="s">
        <v>130</v>
      </c>
      <c r="AT312" s="71" t="s">
        <v>125</v>
      </c>
      <c r="AU312" s="71" t="s">
        <v>84</v>
      </c>
      <c r="AY312" s="6" t="s">
        <v>123</v>
      </c>
      <c r="BE312" s="124">
        <f>IF($N$312="základní",$J$312,0)</f>
        <v>0</v>
      </c>
      <c r="BF312" s="124">
        <f>IF($N$312="snížená",$J$312,0)</f>
        <v>0</v>
      </c>
      <c r="BG312" s="124">
        <f>IF($N$312="zákl. přenesená",$J$312,0)</f>
        <v>0</v>
      </c>
      <c r="BH312" s="124">
        <f>IF($N$312="sníž. přenesená",$J$312,0)</f>
        <v>0</v>
      </c>
      <c r="BI312" s="124">
        <f>IF($N$312="nulová",$J$312,0)</f>
        <v>0</v>
      </c>
      <c r="BJ312" s="71" t="s">
        <v>23</v>
      </c>
      <c r="BK312" s="124">
        <f>ROUND($I$312*$H$312,2)</f>
        <v>0</v>
      </c>
      <c r="BL312" s="71" t="s">
        <v>130</v>
      </c>
      <c r="BM312" s="71" t="s">
        <v>525</v>
      </c>
    </row>
    <row r="313" spans="2:47" s="6" customFormat="1" ht="16.5" customHeight="1">
      <c r="B313" s="22"/>
      <c r="D313" s="125" t="s">
        <v>132</v>
      </c>
      <c r="F313" s="126" t="s">
        <v>526</v>
      </c>
      <c r="L313" s="22"/>
      <c r="M313" s="48"/>
      <c r="T313" s="49"/>
      <c r="AT313" s="6" t="s">
        <v>132</v>
      </c>
      <c r="AU313" s="6" t="s">
        <v>84</v>
      </c>
    </row>
    <row r="314" spans="2:65" s="6" customFormat="1" ht="15.75" customHeight="1">
      <c r="B314" s="22"/>
      <c r="C314" s="113" t="s">
        <v>527</v>
      </c>
      <c r="D314" s="113" t="s">
        <v>125</v>
      </c>
      <c r="E314" s="114" t="s">
        <v>528</v>
      </c>
      <c r="F314" s="115" t="s">
        <v>529</v>
      </c>
      <c r="G314" s="116" t="s">
        <v>128</v>
      </c>
      <c r="H314" s="117">
        <v>65.5</v>
      </c>
      <c r="I314" s="118"/>
      <c r="J314" s="119">
        <f>ROUND($I$314*$H$314,2)</f>
        <v>0</v>
      </c>
      <c r="K314" s="115" t="s">
        <v>129</v>
      </c>
      <c r="L314" s="22"/>
      <c r="M314" s="120"/>
      <c r="N314" s="121" t="s">
        <v>49</v>
      </c>
      <c r="Q314" s="122">
        <v>0</v>
      </c>
      <c r="R314" s="122">
        <f>$Q$314*$H$314</f>
        <v>0</v>
      </c>
      <c r="S314" s="122">
        <v>0</v>
      </c>
      <c r="T314" s="123">
        <f>$S$314*$H$314</f>
        <v>0</v>
      </c>
      <c r="AR314" s="71" t="s">
        <v>130</v>
      </c>
      <c r="AT314" s="71" t="s">
        <v>125</v>
      </c>
      <c r="AU314" s="71" t="s">
        <v>84</v>
      </c>
      <c r="AY314" s="6" t="s">
        <v>123</v>
      </c>
      <c r="BE314" s="124">
        <f>IF($N$314="základní",$J$314,0)</f>
        <v>0</v>
      </c>
      <c r="BF314" s="124">
        <f>IF($N$314="snížená",$J$314,0)</f>
        <v>0</v>
      </c>
      <c r="BG314" s="124">
        <f>IF($N$314="zákl. přenesená",$J$314,0)</f>
        <v>0</v>
      </c>
      <c r="BH314" s="124">
        <f>IF($N$314="sníž. přenesená",$J$314,0)</f>
        <v>0</v>
      </c>
      <c r="BI314" s="124">
        <f>IF($N$314="nulová",$J$314,0)</f>
        <v>0</v>
      </c>
      <c r="BJ314" s="71" t="s">
        <v>23</v>
      </c>
      <c r="BK314" s="124">
        <f>ROUND($I$314*$H$314,2)</f>
        <v>0</v>
      </c>
      <c r="BL314" s="71" t="s">
        <v>130</v>
      </c>
      <c r="BM314" s="71" t="s">
        <v>530</v>
      </c>
    </row>
    <row r="315" spans="2:47" s="6" customFormat="1" ht="27" customHeight="1">
      <c r="B315" s="22"/>
      <c r="D315" s="125" t="s">
        <v>132</v>
      </c>
      <c r="F315" s="126" t="s">
        <v>531</v>
      </c>
      <c r="L315" s="22"/>
      <c r="M315" s="48"/>
      <c r="T315" s="49"/>
      <c r="AT315" s="6" t="s">
        <v>132</v>
      </c>
      <c r="AU315" s="6" t="s">
        <v>84</v>
      </c>
    </row>
    <row r="316" spans="2:51" s="6" customFormat="1" ht="15.75" customHeight="1">
      <c r="B316" s="127"/>
      <c r="D316" s="128" t="s">
        <v>134</v>
      </c>
      <c r="E316" s="129"/>
      <c r="F316" s="130" t="s">
        <v>532</v>
      </c>
      <c r="H316" s="131">
        <v>65.5</v>
      </c>
      <c r="L316" s="127"/>
      <c r="M316" s="132"/>
      <c r="T316" s="133"/>
      <c r="AT316" s="129" t="s">
        <v>134</v>
      </c>
      <c r="AU316" s="129" t="s">
        <v>84</v>
      </c>
      <c r="AV316" s="129" t="s">
        <v>84</v>
      </c>
      <c r="AW316" s="129" t="s">
        <v>90</v>
      </c>
      <c r="AX316" s="129" t="s">
        <v>23</v>
      </c>
      <c r="AY316" s="129" t="s">
        <v>123</v>
      </c>
    </row>
    <row r="317" spans="2:65" s="6" customFormat="1" ht="15.75" customHeight="1">
      <c r="B317" s="22"/>
      <c r="C317" s="113" t="s">
        <v>533</v>
      </c>
      <c r="D317" s="113" t="s">
        <v>125</v>
      </c>
      <c r="E317" s="114" t="s">
        <v>534</v>
      </c>
      <c r="F317" s="115" t="s">
        <v>535</v>
      </c>
      <c r="G317" s="116" t="s">
        <v>128</v>
      </c>
      <c r="H317" s="117">
        <v>2030.5</v>
      </c>
      <c r="I317" s="118"/>
      <c r="J317" s="119">
        <f>ROUND($I$317*$H$317,2)</f>
        <v>0</v>
      </c>
      <c r="K317" s="115" t="s">
        <v>129</v>
      </c>
      <c r="L317" s="22"/>
      <c r="M317" s="120"/>
      <c r="N317" s="121" t="s">
        <v>49</v>
      </c>
      <c r="Q317" s="122">
        <v>0</v>
      </c>
      <c r="R317" s="122">
        <f>$Q$317*$H$317</f>
        <v>0</v>
      </c>
      <c r="S317" s="122">
        <v>0</v>
      </c>
      <c r="T317" s="123">
        <f>$S$317*$H$317</f>
        <v>0</v>
      </c>
      <c r="AR317" s="71" t="s">
        <v>130</v>
      </c>
      <c r="AT317" s="71" t="s">
        <v>125</v>
      </c>
      <c r="AU317" s="71" t="s">
        <v>84</v>
      </c>
      <c r="AY317" s="6" t="s">
        <v>123</v>
      </c>
      <c r="BE317" s="124">
        <f>IF($N$317="základní",$J$317,0)</f>
        <v>0</v>
      </c>
      <c r="BF317" s="124">
        <f>IF($N$317="snížená",$J$317,0)</f>
        <v>0</v>
      </c>
      <c r="BG317" s="124">
        <f>IF($N$317="zákl. přenesená",$J$317,0)</f>
        <v>0</v>
      </c>
      <c r="BH317" s="124">
        <f>IF($N$317="sníž. přenesená",$J$317,0)</f>
        <v>0</v>
      </c>
      <c r="BI317" s="124">
        <f>IF($N$317="nulová",$J$317,0)</f>
        <v>0</v>
      </c>
      <c r="BJ317" s="71" t="s">
        <v>23</v>
      </c>
      <c r="BK317" s="124">
        <f>ROUND($I$317*$H$317,2)</f>
        <v>0</v>
      </c>
      <c r="BL317" s="71" t="s">
        <v>130</v>
      </c>
      <c r="BM317" s="71" t="s">
        <v>536</v>
      </c>
    </row>
    <row r="318" spans="2:47" s="6" customFormat="1" ht="27" customHeight="1">
      <c r="B318" s="22"/>
      <c r="D318" s="125" t="s">
        <v>132</v>
      </c>
      <c r="F318" s="126" t="s">
        <v>537</v>
      </c>
      <c r="L318" s="22"/>
      <c r="M318" s="48"/>
      <c r="T318" s="49"/>
      <c r="AT318" s="6" t="s">
        <v>132</v>
      </c>
      <c r="AU318" s="6" t="s">
        <v>84</v>
      </c>
    </row>
    <row r="319" spans="2:51" s="6" customFormat="1" ht="15.75" customHeight="1">
      <c r="B319" s="127"/>
      <c r="D319" s="128" t="s">
        <v>134</v>
      </c>
      <c r="E319" s="129"/>
      <c r="F319" s="130" t="s">
        <v>538</v>
      </c>
      <c r="H319" s="131">
        <v>2030.5</v>
      </c>
      <c r="L319" s="127"/>
      <c r="M319" s="132"/>
      <c r="T319" s="133"/>
      <c r="AT319" s="129" t="s">
        <v>134</v>
      </c>
      <c r="AU319" s="129" t="s">
        <v>84</v>
      </c>
      <c r="AV319" s="129" t="s">
        <v>84</v>
      </c>
      <c r="AW319" s="129" t="s">
        <v>90</v>
      </c>
      <c r="AX319" s="129" t="s">
        <v>23</v>
      </c>
      <c r="AY319" s="129" t="s">
        <v>123</v>
      </c>
    </row>
    <row r="320" spans="2:65" s="6" customFormat="1" ht="15.75" customHeight="1">
      <c r="B320" s="22"/>
      <c r="C320" s="113" t="s">
        <v>539</v>
      </c>
      <c r="D320" s="113" t="s">
        <v>125</v>
      </c>
      <c r="E320" s="114" t="s">
        <v>540</v>
      </c>
      <c r="F320" s="115" t="s">
        <v>541</v>
      </c>
      <c r="G320" s="116" t="s">
        <v>128</v>
      </c>
      <c r="H320" s="117">
        <v>65.5</v>
      </c>
      <c r="I320" s="118"/>
      <c r="J320" s="119">
        <f>ROUND($I$320*$H$320,2)</f>
        <v>0</v>
      </c>
      <c r="K320" s="115" t="s">
        <v>129</v>
      </c>
      <c r="L320" s="22"/>
      <c r="M320" s="120"/>
      <c r="N320" s="121" t="s">
        <v>49</v>
      </c>
      <c r="Q320" s="122">
        <v>0</v>
      </c>
      <c r="R320" s="122">
        <f>$Q$320*$H$320</f>
        <v>0</v>
      </c>
      <c r="S320" s="122">
        <v>0</v>
      </c>
      <c r="T320" s="123">
        <f>$S$320*$H$320</f>
        <v>0</v>
      </c>
      <c r="AR320" s="71" t="s">
        <v>130</v>
      </c>
      <c r="AT320" s="71" t="s">
        <v>125</v>
      </c>
      <c r="AU320" s="71" t="s">
        <v>84</v>
      </c>
      <c r="AY320" s="6" t="s">
        <v>123</v>
      </c>
      <c r="BE320" s="124">
        <f>IF($N$320="základní",$J$320,0)</f>
        <v>0</v>
      </c>
      <c r="BF320" s="124">
        <f>IF($N$320="snížená",$J$320,0)</f>
        <v>0</v>
      </c>
      <c r="BG320" s="124">
        <f>IF($N$320="zákl. přenesená",$J$320,0)</f>
        <v>0</v>
      </c>
      <c r="BH320" s="124">
        <f>IF($N$320="sníž. přenesená",$J$320,0)</f>
        <v>0</v>
      </c>
      <c r="BI320" s="124">
        <f>IF($N$320="nulová",$J$320,0)</f>
        <v>0</v>
      </c>
      <c r="BJ320" s="71" t="s">
        <v>23</v>
      </c>
      <c r="BK320" s="124">
        <f>ROUND($I$320*$H$320,2)</f>
        <v>0</v>
      </c>
      <c r="BL320" s="71" t="s">
        <v>130</v>
      </c>
      <c r="BM320" s="71" t="s">
        <v>542</v>
      </c>
    </row>
    <row r="321" spans="2:47" s="6" customFormat="1" ht="27" customHeight="1">
      <c r="B321" s="22"/>
      <c r="D321" s="125" t="s">
        <v>132</v>
      </c>
      <c r="F321" s="126" t="s">
        <v>543</v>
      </c>
      <c r="L321" s="22"/>
      <c r="M321" s="48"/>
      <c r="T321" s="49"/>
      <c r="AT321" s="6" t="s">
        <v>132</v>
      </c>
      <c r="AU321" s="6" t="s">
        <v>84</v>
      </c>
    </row>
    <row r="322" spans="2:51" s="6" customFormat="1" ht="15.75" customHeight="1">
      <c r="B322" s="127"/>
      <c r="D322" s="128" t="s">
        <v>134</v>
      </c>
      <c r="E322" s="129"/>
      <c r="F322" s="130" t="s">
        <v>532</v>
      </c>
      <c r="H322" s="131">
        <v>65.5</v>
      </c>
      <c r="L322" s="127"/>
      <c r="M322" s="132"/>
      <c r="T322" s="133"/>
      <c r="AT322" s="129" t="s">
        <v>134</v>
      </c>
      <c r="AU322" s="129" t="s">
        <v>84</v>
      </c>
      <c r="AV322" s="129" t="s">
        <v>84</v>
      </c>
      <c r="AW322" s="129" t="s">
        <v>90</v>
      </c>
      <c r="AX322" s="129" t="s">
        <v>23</v>
      </c>
      <c r="AY322" s="129" t="s">
        <v>123</v>
      </c>
    </row>
    <row r="323" spans="2:65" s="6" customFormat="1" ht="15.75" customHeight="1">
      <c r="B323" s="22"/>
      <c r="C323" s="113" t="s">
        <v>544</v>
      </c>
      <c r="D323" s="113" t="s">
        <v>125</v>
      </c>
      <c r="E323" s="114" t="s">
        <v>545</v>
      </c>
      <c r="F323" s="115" t="s">
        <v>546</v>
      </c>
      <c r="G323" s="116" t="s">
        <v>140</v>
      </c>
      <c r="H323" s="117">
        <v>72.8</v>
      </c>
      <c r="I323" s="118"/>
      <c r="J323" s="119">
        <f>ROUND($I$323*$H$323,2)</f>
        <v>0</v>
      </c>
      <c r="K323" s="115" t="s">
        <v>129</v>
      </c>
      <c r="L323" s="22"/>
      <c r="M323" s="120"/>
      <c r="N323" s="121" t="s">
        <v>49</v>
      </c>
      <c r="Q323" s="122">
        <v>0</v>
      </c>
      <c r="R323" s="122">
        <f>$Q$323*$H$323</f>
        <v>0</v>
      </c>
      <c r="S323" s="122">
        <v>0</v>
      </c>
      <c r="T323" s="123">
        <f>$S$323*$H$323</f>
        <v>0</v>
      </c>
      <c r="AR323" s="71" t="s">
        <v>130</v>
      </c>
      <c r="AT323" s="71" t="s">
        <v>125</v>
      </c>
      <c r="AU323" s="71" t="s">
        <v>84</v>
      </c>
      <c r="AY323" s="6" t="s">
        <v>123</v>
      </c>
      <c r="BE323" s="124">
        <f>IF($N$323="základní",$J$323,0)</f>
        <v>0</v>
      </c>
      <c r="BF323" s="124">
        <f>IF($N$323="snížená",$J$323,0)</f>
        <v>0</v>
      </c>
      <c r="BG323" s="124">
        <f>IF($N$323="zákl. přenesená",$J$323,0)</f>
        <v>0</v>
      </c>
      <c r="BH323" s="124">
        <f>IF($N$323="sníž. přenesená",$J$323,0)</f>
        <v>0</v>
      </c>
      <c r="BI323" s="124">
        <f>IF($N$323="nulová",$J$323,0)</f>
        <v>0</v>
      </c>
      <c r="BJ323" s="71" t="s">
        <v>23</v>
      </c>
      <c r="BK323" s="124">
        <f>ROUND($I$323*$H$323,2)</f>
        <v>0</v>
      </c>
      <c r="BL323" s="71" t="s">
        <v>130</v>
      </c>
      <c r="BM323" s="71" t="s">
        <v>547</v>
      </c>
    </row>
    <row r="324" spans="2:47" s="6" customFormat="1" ht="27" customHeight="1">
      <c r="B324" s="22"/>
      <c r="D324" s="125" t="s">
        <v>132</v>
      </c>
      <c r="F324" s="126" t="s">
        <v>548</v>
      </c>
      <c r="L324" s="22"/>
      <c r="M324" s="48"/>
      <c r="T324" s="49"/>
      <c r="AT324" s="6" t="s">
        <v>132</v>
      </c>
      <c r="AU324" s="6" t="s">
        <v>84</v>
      </c>
    </row>
    <row r="325" spans="2:51" s="6" customFormat="1" ht="15.75" customHeight="1">
      <c r="B325" s="127"/>
      <c r="D325" s="128" t="s">
        <v>134</v>
      </c>
      <c r="E325" s="129"/>
      <c r="F325" s="130" t="s">
        <v>549</v>
      </c>
      <c r="H325" s="131">
        <v>72.8</v>
      </c>
      <c r="L325" s="127"/>
      <c r="M325" s="132"/>
      <c r="T325" s="133"/>
      <c r="AT325" s="129" t="s">
        <v>134</v>
      </c>
      <c r="AU325" s="129" t="s">
        <v>84</v>
      </c>
      <c r="AV325" s="129" t="s">
        <v>84</v>
      </c>
      <c r="AW325" s="129" t="s">
        <v>90</v>
      </c>
      <c r="AX325" s="129" t="s">
        <v>23</v>
      </c>
      <c r="AY325" s="129" t="s">
        <v>123</v>
      </c>
    </row>
    <row r="326" spans="2:65" s="6" customFormat="1" ht="15.75" customHeight="1">
      <c r="B326" s="22"/>
      <c r="C326" s="113" t="s">
        <v>550</v>
      </c>
      <c r="D326" s="113" t="s">
        <v>125</v>
      </c>
      <c r="E326" s="114" t="s">
        <v>551</v>
      </c>
      <c r="F326" s="115" t="s">
        <v>552</v>
      </c>
      <c r="G326" s="116" t="s">
        <v>140</v>
      </c>
      <c r="H326" s="117">
        <v>2256.8</v>
      </c>
      <c r="I326" s="118"/>
      <c r="J326" s="119">
        <f>ROUND($I$326*$H$326,2)</f>
        <v>0</v>
      </c>
      <c r="K326" s="115" t="s">
        <v>129</v>
      </c>
      <c r="L326" s="22"/>
      <c r="M326" s="120"/>
      <c r="N326" s="121" t="s">
        <v>49</v>
      </c>
      <c r="Q326" s="122">
        <v>0</v>
      </c>
      <c r="R326" s="122">
        <f>$Q$326*$H$326</f>
        <v>0</v>
      </c>
      <c r="S326" s="122">
        <v>0</v>
      </c>
      <c r="T326" s="123">
        <f>$S$326*$H$326</f>
        <v>0</v>
      </c>
      <c r="AR326" s="71" t="s">
        <v>130</v>
      </c>
      <c r="AT326" s="71" t="s">
        <v>125</v>
      </c>
      <c r="AU326" s="71" t="s">
        <v>84</v>
      </c>
      <c r="AY326" s="6" t="s">
        <v>123</v>
      </c>
      <c r="BE326" s="124">
        <f>IF($N$326="základní",$J$326,0)</f>
        <v>0</v>
      </c>
      <c r="BF326" s="124">
        <f>IF($N$326="snížená",$J$326,0)</f>
        <v>0</v>
      </c>
      <c r="BG326" s="124">
        <f>IF($N$326="zákl. přenesená",$J$326,0)</f>
        <v>0</v>
      </c>
      <c r="BH326" s="124">
        <f>IF($N$326="sníž. přenesená",$J$326,0)</f>
        <v>0</v>
      </c>
      <c r="BI326" s="124">
        <f>IF($N$326="nulová",$J$326,0)</f>
        <v>0</v>
      </c>
      <c r="BJ326" s="71" t="s">
        <v>23</v>
      </c>
      <c r="BK326" s="124">
        <f>ROUND($I$326*$H$326,2)</f>
        <v>0</v>
      </c>
      <c r="BL326" s="71" t="s">
        <v>130</v>
      </c>
      <c r="BM326" s="71" t="s">
        <v>553</v>
      </c>
    </row>
    <row r="327" spans="2:47" s="6" customFormat="1" ht="27" customHeight="1">
      <c r="B327" s="22"/>
      <c r="D327" s="125" t="s">
        <v>132</v>
      </c>
      <c r="F327" s="126" t="s">
        <v>554</v>
      </c>
      <c r="L327" s="22"/>
      <c r="M327" s="48"/>
      <c r="T327" s="49"/>
      <c r="AT327" s="6" t="s">
        <v>132</v>
      </c>
      <c r="AU327" s="6" t="s">
        <v>84</v>
      </c>
    </row>
    <row r="328" spans="2:51" s="6" customFormat="1" ht="15.75" customHeight="1">
      <c r="B328" s="127"/>
      <c r="D328" s="128" t="s">
        <v>134</v>
      </c>
      <c r="E328" s="129"/>
      <c r="F328" s="130" t="s">
        <v>555</v>
      </c>
      <c r="H328" s="131">
        <v>2256.8</v>
      </c>
      <c r="L328" s="127"/>
      <c r="M328" s="132"/>
      <c r="T328" s="133"/>
      <c r="AT328" s="129" t="s">
        <v>134</v>
      </c>
      <c r="AU328" s="129" t="s">
        <v>84</v>
      </c>
      <c r="AV328" s="129" t="s">
        <v>84</v>
      </c>
      <c r="AW328" s="129" t="s">
        <v>90</v>
      </c>
      <c r="AX328" s="129" t="s">
        <v>23</v>
      </c>
      <c r="AY328" s="129" t="s">
        <v>123</v>
      </c>
    </row>
    <row r="329" spans="2:65" s="6" customFormat="1" ht="15.75" customHeight="1">
      <c r="B329" s="22"/>
      <c r="C329" s="113" t="s">
        <v>556</v>
      </c>
      <c r="D329" s="113" t="s">
        <v>125</v>
      </c>
      <c r="E329" s="114" t="s">
        <v>557</v>
      </c>
      <c r="F329" s="115" t="s">
        <v>558</v>
      </c>
      <c r="G329" s="116" t="s">
        <v>140</v>
      </c>
      <c r="H329" s="117">
        <v>72.8</v>
      </c>
      <c r="I329" s="118"/>
      <c r="J329" s="119">
        <f>ROUND($I$329*$H$329,2)</f>
        <v>0</v>
      </c>
      <c r="K329" s="115" t="s">
        <v>129</v>
      </c>
      <c r="L329" s="22"/>
      <c r="M329" s="120"/>
      <c r="N329" s="121" t="s">
        <v>49</v>
      </c>
      <c r="Q329" s="122">
        <v>0</v>
      </c>
      <c r="R329" s="122">
        <f>$Q$329*$H$329</f>
        <v>0</v>
      </c>
      <c r="S329" s="122">
        <v>0</v>
      </c>
      <c r="T329" s="123">
        <f>$S$329*$H$329</f>
        <v>0</v>
      </c>
      <c r="AR329" s="71" t="s">
        <v>130</v>
      </c>
      <c r="AT329" s="71" t="s">
        <v>125</v>
      </c>
      <c r="AU329" s="71" t="s">
        <v>84</v>
      </c>
      <c r="AY329" s="6" t="s">
        <v>123</v>
      </c>
      <c r="BE329" s="124">
        <f>IF($N$329="základní",$J$329,0)</f>
        <v>0</v>
      </c>
      <c r="BF329" s="124">
        <f>IF($N$329="snížená",$J$329,0)</f>
        <v>0</v>
      </c>
      <c r="BG329" s="124">
        <f>IF($N$329="zákl. přenesená",$J$329,0)</f>
        <v>0</v>
      </c>
      <c r="BH329" s="124">
        <f>IF($N$329="sníž. přenesená",$J$329,0)</f>
        <v>0</v>
      </c>
      <c r="BI329" s="124">
        <f>IF($N$329="nulová",$J$329,0)</f>
        <v>0</v>
      </c>
      <c r="BJ329" s="71" t="s">
        <v>23</v>
      </c>
      <c r="BK329" s="124">
        <f>ROUND($I$329*$H$329,2)</f>
        <v>0</v>
      </c>
      <c r="BL329" s="71" t="s">
        <v>130</v>
      </c>
      <c r="BM329" s="71" t="s">
        <v>559</v>
      </c>
    </row>
    <row r="330" spans="2:47" s="6" customFormat="1" ht="27" customHeight="1">
      <c r="B330" s="22"/>
      <c r="D330" s="125" t="s">
        <v>132</v>
      </c>
      <c r="F330" s="126" t="s">
        <v>560</v>
      </c>
      <c r="L330" s="22"/>
      <c r="M330" s="48"/>
      <c r="T330" s="49"/>
      <c r="AT330" s="6" t="s">
        <v>132</v>
      </c>
      <c r="AU330" s="6" t="s">
        <v>84</v>
      </c>
    </row>
    <row r="331" spans="2:51" s="6" customFormat="1" ht="15.75" customHeight="1">
      <c r="B331" s="127"/>
      <c r="D331" s="128" t="s">
        <v>134</v>
      </c>
      <c r="E331" s="129"/>
      <c r="F331" s="130" t="s">
        <v>549</v>
      </c>
      <c r="H331" s="131">
        <v>72.8</v>
      </c>
      <c r="L331" s="127"/>
      <c r="M331" s="132"/>
      <c r="T331" s="133"/>
      <c r="AT331" s="129" t="s">
        <v>134</v>
      </c>
      <c r="AU331" s="129" t="s">
        <v>84</v>
      </c>
      <c r="AV331" s="129" t="s">
        <v>84</v>
      </c>
      <c r="AW331" s="129" t="s">
        <v>90</v>
      </c>
      <c r="AX331" s="129" t="s">
        <v>23</v>
      </c>
      <c r="AY331" s="129" t="s">
        <v>123</v>
      </c>
    </row>
    <row r="332" spans="2:65" s="6" customFormat="1" ht="15.75" customHeight="1">
      <c r="B332" s="22"/>
      <c r="C332" s="113" t="s">
        <v>561</v>
      </c>
      <c r="D332" s="113" t="s">
        <v>125</v>
      </c>
      <c r="E332" s="114" t="s">
        <v>562</v>
      </c>
      <c r="F332" s="115" t="s">
        <v>563</v>
      </c>
      <c r="G332" s="116" t="s">
        <v>140</v>
      </c>
      <c r="H332" s="117">
        <v>1.75</v>
      </c>
      <c r="I332" s="118"/>
      <c r="J332" s="119">
        <f>ROUND($I$332*$H$332,2)</f>
        <v>0</v>
      </c>
      <c r="K332" s="115" t="s">
        <v>129</v>
      </c>
      <c r="L332" s="22"/>
      <c r="M332" s="120"/>
      <c r="N332" s="121" t="s">
        <v>49</v>
      </c>
      <c r="Q332" s="122">
        <v>0.00088</v>
      </c>
      <c r="R332" s="122">
        <f>$Q$332*$H$332</f>
        <v>0.0015400000000000001</v>
      </c>
      <c r="S332" s="122">
        <v>0</v>
      </c>
      <c r="T332" s="123">
        <f>$S$332*$H$332</f>
        <v>0</v>
      </c>
      <c r="AR332" s="71" t="s">
        <v>130</v>
      </c>
      <c r="AT332" s="71" t="s">
        <v>125</v>
      </c>
      <c r="AU332" s="71" t="s">
        <v>84</v>
      </c>
      <c r="AY332" s="6" t="s">
        <v>123</v>
      </c>
      <c r="BE332" s="124">
        <f>IF($N$332="základní",$J$332,0)</f>
        <v>0</v>
      </c>
      <c r="BF332" s="124">
        <f>IF($N$332="snížená",$J$332,0)</f>
        <v>0</v>
      </c>
      <c r="BG332" s="124">
        <f>IF($N$332="zákl. přenesená",$J$332,0)</f>
        <v>0</v>
      </c>
      <c r="BH332" s="124">
        <f>IF($N$332="sníž. přenesená",$J$332,0)</f>
        <v>0</v>
      </c>
      <c r="BI332" s="124">
        <f>IF($N$332="nulová",$J$332,0)</f>
        <v>0</v>
      </c>
      <c r="BJ332" s="71" t="s">
        <v>23</v>
      </c>
      <c r="BK332" s="124">
        <f>ROUND($I$332*$H$332,2)</f>
        <v>0</v>
      </c>
      <c r="BL332" s="71" t="s">
        <v>130</v>
      </c>
      <c r="BM332" s="71" t="s">
        <v>564</v>
      </c>
    </row>
    <row r="333" spans="2:47" s="6" customFormat="1" ht="16.5" customHeight="1">
      <c r="B333" s="22"/>
      <c r="D333" s="125" t="s">
        <v>132</v>
      </c>
      <c r="F333" s="126" t="s">
        <v>565</v>
      </c>
      <c r="L333" s="22"/>
      <c r="M333" s="48"/>
      <c r="T333" s="49"/>
      <c r="AT333" s="6" t="s">
        <v>132</v>
      </c>
      <c r="AU333" s="6" t="s">
        <v>84</v>
      </c>
    </row>
    <row r="334" spans="2:51" s="6" customFormat="1" ht="15.75" customHeight="1">
      <c r="B334" s="127"/>
      <c r="D334" s="128" t="s">
        <v>134</v>
      </c>
      <c r="E334" s="129"/>
      <c r="F334" s="130" t="s">
        <v>566</v>
      </c>
      <c r="H334" s="131">
        <v>1.75</v>
      </c>
      <c r="L334" s="127"/>
      <c r="M334" s="132"/>
      <c r="T334" s="133"/>
      <c r="AT334" s="129" t="s">
        <v>134</v>
      </c>
      <c r="AU334" s="129" t="s">
        <v>84</v>
      </c>
      <c r="AV334" s="129" t="s">
        <v>84</v>
      </c>
      <c r="AW334" s="129" t="s">
        <v>90</v>
      </c>
      <c r="AX334" s="129" t="s">
        <v>23</v>
      </c>
      <c r="AY334" s="129" t="s">
        <v>123</v>
      </c>
    </row>
    <row r="335" spans="2:65" s="6" customFormat="1" ht="15.75" customHeight="1">
      <c r="B335" s="22"/>
      <c r="C335" s="113" t="s">
        <v>567</v>
      </c>
      <c r="D335" s="113" t="s">
        <v>125</v>
      </c>
      <c r="E335" s="114" t="s">
        <v>568</v>
      </c>
      <c r="F335" s="115" t="s">
        <v>569</v>
      </c>
      <c r="G335" s="116" t="s">
        <v>140</v>
      </c>
      <c r="H335" s="117">
        <v>1.75</v>
      </c>
      <c r="I335" s="118"/>
      <c r="J335" s="119">
        <f>ROUND($I$335*$H$335,2)</f>
        <v>0</v>
      </c>
      <c r="K335" s="115" t="s">
        <v>129</v>
      </c>
      <c r="L335" s="22"/>
      <c r="M335" s="120"/>
      <c r="N335" s="121" t="s">
        <v>49</v>
      </c>
      <c r="Q335" s="122">
        <v>0</v>
      </c>
      <c r="R335" s="122">
        <f>$Q$335*$H$335</f>
        <v>0</v>
      </c>
      <c r="S335" s="122">
        <v>0</v>
      </c>
      <c r="T335" s="123">
        <f>$S$335*$H$335</f>
        <v>0</v>
      </c>
      <c r="AR335" s="71" t="s">
        <v>130</v>
      </c>
      <c r="AT335" s="71" t="s">
        <v>125</v>
      </c>
      <c r="AU335" s="71" t="s">
        <v>84</v>
      </c>
      <c r="AY335" s="6" t="s">
        <v>123</v>
      </c>
      <c r="BE335" s="124">
        <f>IF($N$335="základní",$J$335,0)</f>
        <v>0</v>
      </c>
      <c r="BF335" s="124">
        <f>IF($N$335="snížená",$J$335,0)</f>
        <v>0</v>
      </c>
      <c r="BG335" s="124">
        <f>IF($N$335="zákl. přenesená",$J$335,0)</f>
        <v>0</v>
      </c>
      <c r="BH335" s="124">
        <f>IF($N$335="sníž. přenesená",$J$335,0)</f>
        <v>0</v>
      </c>
      <c r="BI335" s="124">
        <f>IF($N$335="nulová",$J$335,0)</f>
        <v>0</v>
      </c>
      <c r="BJ335" s="71" t="s">
        <v>23</v>
      </c>
      <c r="BK335" s="124">
        <f>ROUND($I$335*$H$335,2)</f>
        <v>0</v>
      </c>
      <c r="BL335" s="71" t="s">
        <v>130</v>
      </c>
      <c r="BM335" s="71" t="s">
        <v>570</v>
      </c>
    </row>
    <row r="336" spans="2:47" s="6" customFormat="1" ht="16.5" customHeight="1">
      <c r="B336" s="22"/>
      <c r="D336" s="125" t="s">
        <v>132</v>
      </c>
      <c r="F336" s="126" t="s">
        <v>571</v>
      </c>
      <c r="L336" s="22"/>
      <c r="M336" s="48"/>
      <c r="T336" s="49"/>
      <c r="AT336" s="6" t="s">
        <v>132</v>
      </c>
      <c r="AU336" s="6" t="s">
        <v>84</v>
      </c>
    </row>
    <row r="337" spans="2:65" s="6" customFormat="1" ht="15.75" customHeight="1">
      <c r="B337" s="22"/>
      <c r="C337" s="113" t="s">
        <v>572</v>
      </c>
      <c r="D337" s="113" t="s">
        <v>125</v>
      </c>
      <c r="E337" s="114" t="s">
        <v>573</v>
      </c>
      <c r="F337" s="115" t="s">
        <v>574</v>
      </c>
      <c r="G337" s="116" t="s">
        <v>140</v>
      </c>
      <c r="H337" s="117">
        <v>1.75</v>
      </c>
      <c r="I337" s="118"/>
      <c r="J337" s="119">
        <f>ROUND($I$337*$H$337,2)</f>
        <v>0</v>
      </c>
      <c r="K337" s="115" t="s">
        <v>129</v>
      </c>
      <c r="L337" s="22"/>
      <c r="M337" s="120"/>
      <c r="N337" s="121" t="s">
        <v>49</v>
      </c>
      <c r="Q337" s="122">
        <v>0</v>
      </c>
      <c r="R337" s="122">
        <f>$Q$337*$H$337</f>
        <v>0</v>
      </c>
      <c r="S337" s="122">
        <v>0</v>
      </c>
      <c r="T337" s="123">
        <f>$S$337*$H$337</f>
        <v>0</v>
      </c>
      <c r="AR337" s="71" t="s">
        <v>130</v>
      </c>
      <c r="AT337" s="71" t="s">
        <v>125</v>
      </c>
      <c r="AU337" s="71" t="s">
        <v>84</v>
      </c>
      <c r="AY337" s="6" t="s">
        <v>123</v>
      </c>
      <c r="BE337" s="124">
        <f>IF($N$337="základní",$J$337,0)</f>
        <v>0</v>
      </c>
      <c r="BF337" s="124">
        <f>IF($N$337="snížená",$J$337,0)</f>
        <v>0</v>
      </c>
      <c r="BG337" s="124">
        <f>IF($N$337="zákl. přenesená",$J$337,0)</f>
        <v>0</v>
      </c>
      <c r="BH337" s="124">
        <f>IF($N$337="sníž. přenesená",$J$337,0)</f>
        <v>0</v>
      </c>
      <c r="BI337" s="124">
        <f>IF($N$337="nulová",$J$337,0)</f>
        <v>0</v>
      </c>
      <c r="BJ337" s="71" t="s">
        <v>23</v>
      </c>
      <c r="BK337" s="124">
        <f>ROUND($I$337*$H$337,2)</f>
        <v>0</v>
      </c>
      <c r="BL337" s="71" t="s">
        <v>130</v>
      </c>
      <c r="BM337" s="71" t="s">
        <v>575</v>
      </c>
    </row>
    <row r="338" spans="2:47" s="6" customFormat="1" ht="16.5" customHeight="1">
      <c r="B338" s="22"/>
      <c r="D338" s="125" t="s">
        <v>132</v>
      </c>
      <c r="F338" s="126" t="s">
        <v>576</v>
      </c>
      <c r="L338" s="22"/>
      <c r="M338" s="48"/>
      <c r="T338" s="49"/>
      <c r="AT338" s="6" t="s">
        <v>132</v>
      </c>
      <c r="AU338" s="6" t="s">
        <v>84</v>
      </c>
    </row>
    <row r="339" spans="2:65" s="6" customFormat="1" ht="15.75" customHeight="1">
      <c r="B339" s="22"/>
      <c r="C339" s="113" t="s">
        <v>577</v>
      </c>
      <c r="D339" s="113" t="s">
        <v>125</v>
      </c>
      <c r="E339" s="114" t="s">
        <v>578</v>
      </c>
      <c r="F339" s="115" t="s">
        <v>579</v>
      </c>
      <c r="G339" s="116" t="s">
        <v>128</v>
      </c>
      <c r="H339" s="117">
        <v>18.2</v>
      </c>
      <c r="I339" s="118"/>
      <c r="J339" s="119">
        <f>ROUND($I$339*$H$339,2)</f>
        <v>0</v>
      </c>
      <c r="K339" s="115" t="s">
        <v>129</v>
      </c>
      <c r="L339" s="22"/>
      <c r="M339" s="120"/>
      <c r="N339" s="121" t="s">
        <v>49</v>
      </c>
      <c r="Q339" s="122">
        <v>0</v>
      </c>
      <c r="R339" s="122">
        <f>$Q$339*$H$339</f>
        <v>0</v>
      </c>
      <c r="S339" s="122">
        <v>0</v>
      </c>
      <c r="T339" s="123">
        <f>$S$339*$H$339</f>
        <v>0</v>
      </c>
      <c r="AR339" s="71" t="s">
        <v>130</v>
      </c>
      <c r="AT339" s="71" t="s">
        <v>125</v>
      </c>
      <c r="AU339" s="71" t="s">
        <v>84</v>
      </c>
      <c r="AY339" s="6" t="s">
        <v>123</v>
      </c>
      <c r="BE339" s="124">
        <f>IF($N$339="základní",$J$339,0)</f>
        <v>0</v>
      </c>
      <c r="BF339" s="124">
        <f>IF($N$339="snížená",$J$339,0)</f>
        <v>0</v>
      </c>
      <c r="BG339" s="124">
        <f>IF($N$339="zákl. přenesená",$J$339,0)</f>
        <v>0</v>
      </c>
      <c r="BH339" s="124">
        <f>IF($N$339="sníž. přenesená",$J$339,0)</f>
        <v>0</v>
      </c>
      <c r="BI339" s="124">
        <f>IF($N$339="nulová",$J$339,0)</f>
        <v>0</v>
      </c>
      <c r="BJ339" s="71" t="s">
        <v>23</v>
      </c>
      <c r="BK339" s="124">
        <f>ROUND($I$339*$H$339,2)</f>
        <v>0</v>
      </c>
      <c r="BL339" s="71" t="s">
        <v>130</v>
      </c>
      <c r="BM339" s="71" t="s">
        <v>580</v>
      </c>
    </row>
    <row r="340" spans="2:47" s="6" customFormat="1" ht="27" customHeight="1">
      <c r="B340" s="22"/>
      <c r="D340" s="125" t="s">
        <v>132</v>
      </c>
      <c r="F340" s="126" t="s">
        <v>581</v>
      </c>
      <c r="L340" s="22"/>
      <c r="M340" s="48"/>
      <c r="T340" s="49"/>
      <c r="AT340" s="6" t="s">
        <v>132</v>
      </c>
      <c r="AU340" s="6" t="s">
        <v>84</v>
      </c>
    </row>
    <row r="341" spans="2:51" s="6" customFormat="1" ht="15.75" customHeight="1">
      <c r="B341" s="127"/>
      <c r="D341" s="128" t="s">
        <v>134</v>
      </c>
      <c r="E341" s="129"/>
      <c r="F341" s="130" t="s">
        <v>582</v>
      </c>
      <c r="H341" s="131">
        <v>18.2</v>
      </c>
      <c r="L341" s="127"/>
      <c r="M341" s="132"/>
      <c r="T341" s="133"/>
      <c r="AT341" s="129" t="s">
        <v>134</v>
      </c>
      <c r="AU341" s="129" t="s">
        <v>84</v>
      </c>
      <c r="AV341" s="129" t="s">
        <v>84</v>
      </c>
      <c r="AW341" s="129" t="s">
        <v>90</v>
      </c>
      <c r="AX341" s="129" t="s">
        <v>23</v>
      </c>
      <c r="AY341" s="129" t="s">
        <v>123</v>
      </c>
    </row>
    <row r="342" spans="2:65" s="6" customFormat="1" ht="15.75" customHeight="1">
      <c r="B342" s="22"/>
      <c r="C342" s="113" t="s">
        <v>583</v>
      </c>
      <c r="D342" s="113" t="s">
        <v>125</v>
      </c>
      <c r="E342" s="114" t="s">
        <v>584</v>
      </c>
      <c r="F342" s="115" t="s">
        <v>585</v>
      </c>
      <c r="G342" s="116" t="s">
        <v>128</v>
      </c>
      <c r="H342" s="117">
        <v>564.2</v>
      </c>
      <c r="I342" s="118"/>
      <c r="J342" s="119">
        <f>ROUND($I$342*$H$342,2)</f>
        <v>0</v>
      </c>
      <c r="K342" s="115" t="s">
        <v>129</v>
      </c>
      <c r="L342" s="22"/>
      <c r="M342" s="120"/>
      <c r="N342" s="121" t="s">
        <v>49</v>
      </c>
      <c r="Q342" s="122">
        <v>0</v>
      </c>
      <c r="R342" s="122">
        <f>$Q$342*$H$342</f>
        <v>0</v>
      </c>
      <c r="S342" s="122">
        <v>0</v>
      </c>
      <c r="T342" s="123">
        <f>$S$342*$H$342</f>
        <v>0</v>
      </c>
      <c r="AR342" s="71" t="s">
        <v>130</v>
      </c>
      <c r="AT342" s="71" t="s">
        <v>125</v>
      </c>
      <c r="AU342" s="71" t="s">
        <v>84</v>
      </c>
      <c r="AY342" s="6" t="s">
        <v>123</v>
      </c>
      <c r="BE342" s="124">
        <f>IF($N$342="základní",$J$342,0)</f>
        <v>0</v>
      </c>
      <c r="BF342" s="124">
        <f>IF($N$342="snížená",$J$342,0)</f>
        <v>0</v>
      </c>
      <c r="BG342" s="124">
        <f>IF($N$342="zákl. přenesená",$J$342,0)</f>
        <v>0</v>
      </c>
      <c r="BH342" s="124">
        <f>IF($N$342="sníž. přenesená",$J$342,0)</f>
        <v>0</v>
      </c>
      <c r="BI342" s="124">
        <f>IF($N$342="nulová",$J$342,0)</f>
        <v>0</v>
      </c>
      <c r="BJ342" s="71" t="s">
        <v>23</v>
      </c>
      <c r="BK342" s="124">
        <f>ROUND($I$342*$H$342,2)</f>
        <v>0</v>
      </c>
      <c r="BL342" s="71" t="s">
        <v>130</v>
      </c>
      <c r="BM342" s="71" t="s">
        <v>586</v>
      </c>
    </row>
    <row r="343" spans="2:47" s="6" customFormat="1" ht="16.5" customHeight="1">
      <c r="B343" s="22"/>
      <c r="D343" s="125" t="s">
        <v>132</v>
      </c>
      <c r="F343" s="126" t="s">
        <v>587</v>
      </c>
      <c r="L343" s="22"/>
      <c r="M343" s="48"/>
      <c r="T343" s="49"/>
      <c r="AT343" s="6" t="s">
        <v>132</v>
      </c>
      <c r="AU343" s="6" t="s">
        <v>84</v>
      </c>
    </row>
    <row r="344" spans="2:51" s="6" customFormat="1" ht="15.75" customHeight="1">
      <c r="B344" s="127"/>
      <c r="D344" s="128" t="s">
        <v>134</v>
      </c>
      <c r="E344" s="129"/>
      <c r="F344" s="130" t="s">
        <v>588</v>
      </c>
      <c r="H344" s="131">
        <v>564.2</v>
      </c>
      <c r="L344" s="127"/>
      <c r="M344" s="132"/>
      <c r="T344" s="133"/>
      <c r="AT344" s="129" t="s">
        <v>134</v>
      </c>
      <c r="AU344" s="129" t="s">
        <v>84</v>
      </c>
      <c r="AV344" s="129" t="s">
        <v>84</v>
      </c>
      <c r="AW344" s="129" t="s">
        <v>90</v>
      </c>
      <c r="AX344" s="129" t="s">
        <v>23</v>
      </c>
      <c r="AY344" s="129" t="s">
        <v>123</v>
      </c>
    </row>
    <row r="345" spans="2:65" s="6" customFormat="1" ht="15.75" customHeight="1">
      <c r="B345" s="22"/>
      <c r="C345" s="113" t="s">
        <v>589</v>
      </c>
      <c r="D345" s="113" t="s">
        <v>125</v>
      </c>
      <c r="E345" s="114" t="s">
        <v>590</v>
      </c>
      <c r="F345" s="115" t="s">
        <v>591</v>
      </c>
      <c r="G345" s="116" t="s">
        <v>128</v>
      </c>
      <c r="H345" s="117">
        <v>18.2</v>
      </c>
      <c r="I345" s="118"/>
      <c r="J345" s="119">
        <f>ROUND($I$345*$H$345,2)</f>
        <v>0</v>
      </c>
      <c r="K345" s="115" t="s">
        <v>129</v>
      </c>
      <c r="L345" s="22"/>
      <c r="M345" s="120"/>
      <c r="N345" s="121" t="s">
        <v>49</v>
      </c>
      <c r="Q345" s="122">
        <v>0</v>
      </c>
      <c r="R345" s="122">
        <f>$Q$345*$H$345</f>
        <v>0</v>
      </c>
      <c r="S345" s="122">
        <v>0</v>
      </c>
      <c r="T345" s="123">
        <f>$S$345*$H$345</f>
        <v>0</v>
      </c>
      <c r="AR345" s="71" t="s">
        <v>130</v>
      </c>
      <c r="AT345" s="71" t="s">
        <v>125</v>
      </c>
      <c r="AU345" s="71" t="s">
        <v>84</v>
      </c>
      <c r="AY345" s="6" t="s">
        <v>123</v>
      </c>
      <c r="BE345" s="124">
        <f>IF($N$345="základní",$J$345,0)</f>
        <v>0</v>
      </c>
      <c r="BF345" s="124">
        <f>IF($N$345="snížená",$J$345,0)</f>
        <v>0</v>
      </c>
      <c r="BG345" s="124">
        <f>IF($N$345="zákl. přenesená",$J$345,0)</f>
        <v>0</v>
      </c>
      <c r="BH345" s="124">
        <f>IF($N$345="sníž. přenesená",$J$345,0)</f>
        <v>0</v>
      </c>
      <c r="BI345" s="124">
        <f>IF($N$345="nulová",$J$345,0)</f>
        <v>0</v>
      </c>
      <c r="BJ345" s="71" t="s">
        <v>23</v>
      </c>
      <c r="BK345" s="124">
        <f>ROUND($I$345*$H$345,2)</f>
        <v>0</v>
      </c>
      <c r="BL345" s="71" t="s">
        <v>130</v>
      </c>
      <c r="BM345" s="71" t="s">
        <v>592</v>
      </c>
    </row>
    <row r="346" spans="2:47" s="6" customFormat="1" ht="27" customHeight="1">
      <c r="B346" s="22"/>
      <c r="D346" s="125" t="s">
        <v>132</v>
      </c>
      <c r="F346" s="126" t="s">
        <v>593</v>
      </c>
      <c r="L346" s="22"/>
      <c r="M346" s="48"/>
      <c r="T346" s="49"/>
      <c r="AT346" s="6" t="s">
        <v>132</v>
      </c>
      <c r="AU346" s="6" t="s">
        <v>84</v>
      </c>
    </row>
    <row r="347" spans="2:51" s="6" customFormat="1" ht="15.75" customHeight="1">
      <c r="B347" s="127"/>
      <c r="D347" s="128" t="s">
        <v>134</v>
      </c>
      <c r="E347" s="129"/>
      <c r="F347" s="130" t="s">
        <v>582</v>
      </c>
      <c r="H347" s="131">
        <v>18.2</v>
      </c>
      <c r="L347" s="127"/>
      <c r="M347" s="132"/>
      <c r="T347" s="133"/>
      <c r="AT347" s="129" t="s">
        <v>134</v>
      </c>
      <c r="AU347" s="129" t="s">
        <v>84</v>
      </c>
      <c r="AV347" s="129" t="s">
        <v>84</v>
      </c>
      <c r="AW347" s="129" t="s">
        <v>90</v>
      </c>
      <c r="AX347" s="129" t="s">
        <v>23</v>
      </c>
      <c r="AY347" s="129" t="s">
        <v>123</v>
      </c>
    </row>
    <row r="348" spans="2:65" s="6" customFormat="1" ht="15.75" customHeight="1">
      <c r="B348" s="22"/>
      <c r="C348" s="113" t="s">
        <v>594</v>
      </c>
      <c r="D348" s="113" t="s">
        <v>125</v>
      </c>
      <c r="E348" s="114" t="s">
        <v>595</v>
      </c>
      <c r="F348" s="115" t="s">
        <v>596</v>
      </c>
      <c r="G348" s="116" t="s">
        <v>200</v>
      </c>
      <c r="H348" s="117">
        <v>32</v>
      </c>
      <c r="I348" s="118"/>
      <c r="J348" s="119">
        <f>ROUND($I$348*$H$348,2)</f>
        <v>0</v>
      </c>
      <c r="K348" s="115" t="s">
        <v>129</v>
      </c>
      <c r="L348" s="22"/>
      <c r="M348" s="120"/>
      <c r="N348" s="121" t="s">
        <v>49</v>
      </c>
      <c r="Q348" s="122">
        <v>0.00042</v>
      </c>
      <c r="R348" s="122">
        <f>$Q$348*$H$348</f>
        <v>0.01344</v>
      </c>
      <c r="S348" s="122">
        <v>0</v>
      </c>
      <c r="T348" s="123">
        <f>$S$348*$H$348</f>
        <v>0</v>
      </c>
      <c r="AR348" s="71" t="s">
        <v>130</v>
      </c>
      <c r="AT348" s="71" t="s">
        <v>125</v>
      </c>
      <c r="AU348" s="71" t="s">
        <v>84</v>
      </c>
      <c r="AY348" s="6" t="s">
        <v>123</v>
      </c>
      <c r="BE348" s="124">
        <f>IF($N$348="základní",$J$348,0)</f>
        <v>0</v>
      </c>
      <c r="BF348" s="124">
        <f>IF($N$348="snížená",$J$348,0)</f>
        <v>0</v>
      </c>
      <c r="BG348" s="124">
        <f>IF($N$348="zákl. přenesená",$J$348,0)</f>
        <v>0</v>
      </c>
      <c r="BH348" s="124">
        <f>IF($N$348="sníž. přenesená",$J$348,0)</f>
        <v>0</v>
      </c>
      <c r="BI348" s="124">
        <f>IF($N$348="nulová",$J$348,0)</f>
        <v>0</v>
      </c>
      <c r="BJ348" s="71" t="s">
        <v>23</v>
      </c>
      <c r="BK348" s="124">
        <f>ROUND($I$348*$H$348,2)</f>
        <v>0</v>
      </c>
      <c r="BL348" s="71" t="s">
        <v>130</v>
      </c>
      <c r="BM348" s="71" t="s">
        <v>597</v>
      </c>
    </row>
    <row r="349" spans="2:47" s="6" customFormat="1" ht="27" customHeight="1">
      <c r="B349" s="22"/>
      <c r="D349" s="125" t="s">
        <v>132</v>
      </c>
      <c r="F349" s="126" t="s">
        <v>598</v>
      </c>
      <c r="L349" s="22"/>
      <c r="M349" s="48"/>
      <c r="T349" s="49"/>
      <c r="AT349" s="6" t="s">
        <v>132</v>
      </c>
      <c r="AU349" s="6" t="s">
        <v>84</v>
      </c>
    </row>
    <row r="350" spans="2:51" s="6" customFormat="1" ht="15.75" customHeight="1">
      <c r="B350" s="127"/>
      <c r="D350" s="128" t="s">
        <v>134</v>
      </c>
      <c r="E350" s="129"/>
      <c r="F350" s="130" t="s">
        <v>599</v>
      </c>
      <c r="H350" s="131">
        <v>32</v>
      </c>
      <c r="L350" s="127"/>
      <c r="M350" s="132"/>
      <c r="T350" s="133"/>
      <c r="AT350" s="129" t="s">
        <v>134</v>
      </c>
      <c r="AU350" s="129" t="s">
        <v>84</v>
      </c>
      <c r="AV350" s="129" t="s">
        <v>84</v>
      </c>
      <c r="AW350" s="129" t="s">
        <v>90</v>
      </c>
      <c r="AX350" s="129" t="s">
        <v>23</v>
      </c>
      <c r="AY350" s="129" t="s">
        <v>123</v>
      </c>
    </row>
    <row r="351" spans="2:65" s="6" customFormat="1" ht="15.75" customHeight="1">
      <c r="B351" s="22"/>
      <c r="C351" s="113" t="s">
        <v>600</v>
      </c>
      <c r="D351" s="113" t="s">
        <v>125</v>
      </c>
      <c r="E351" s="114" t="s">
        <v>601</v>
      </c>
      <c r="F351" s="115" t="s">
        <v>602</v>
      </c>
      <c r="G351" s="116" t="s">
        <v>140</v>
      </c>
      <c r="H351" s="117">
        <v>8.15</v>
      </c>
      <c r="I351" s="118"/>
      <c r="J351" s="119">
        <f>ROUND($I$351*$H$351,2)</f>
        <v>0</v>
      </c>
      <c r="K351" s="115" t="s">
        <v>129</v>
      </c>
      <c r="L351" s="22"/>
      <c r="M351" s="120"/>
      <c r="N351" s="121" t="s">
        <v>49</v>
      </c>
      <c r="Q351" s="122">
        <v>0.12</v>
      </c>
      <c r="R351" s="122">
        <f>$Q$351*$H$351</f>
        <v>0.978</v>
      </c>
      <c r="S351" s="122">
        <v>2.2</v>
      </c>
      <c r="T351" s="123">
        <f>$S$351*$H$351</f>
        <v>17.930000000000003</v>
      </c>
      <c r="AR351" s="71" t="s">
        <v>130</v>
      </c>
      <c r="AT351" s="71" t="s">
        <v>125</v>
      </c>
      <c r="AU351" s="71" t="s">
        <v>84</v>
      </c>
      <c r="AY351" s="6" t="s">
        <v>123</v>
      </c>
      <c r="BE351" s="124">
        <f>IF($N$351="základní",$J$351,0)</f>
        <v>0</v>
      </c>
      <c r="BF351" s="124">
        <f>IF($N$351="snížená",$J$351,0)</f>
        <v>0</v>
      </c>
      <c r="BG351" s="124">
        <f>IF($N$351="zákl. přenesená",$J$351,0)</f>
        <v>0</v>
      </c>
      <c r="BH351" s="124">
        <f>IF($N$351="sníž. přenesená",$J$351,0)</f>
        <v>0</v>
      </c>
      <c r="BI351" s="124">
        <f>IF($N$351="nulová",$J$351,0)</f>
        <v>0</v>
      </c>
      <c r="BJ351" s="71" t="s">
        <v>23</v>
      </c>
      <c r="BK351" s="124">
        <f>ROUND($I$351*$H$351,2)</f>
        <v>0</v>
      </c>
      <c r="BL351" s="71" t="s">
        <v>130</v>
      </c>
      <c r="BM351" s="71" t="s">
        <v>603</v>
      </c>
    </row>
    <row r="352" spans="2:47" s="6" customFormat="1" ht="16.5" customHeight="1">
      <c r="B352" s="22"/>
      <c r="D352" s="125" t="s">
        <v>132</v>
      </c>
      <c r="F352" s="126" t="s">
        <v>604</v>
      </c>
      <c r="L352" s="22"/>
      <c r="M352" s="48"/>
      <c r="T352" s="49"/>
      <c r="AT352" s="6" t="s">
        <v>132</v>
      </c>
      <c r="AU352" s="6" t="s">
        <v>84</v>
      </c>
    </row>
    <row r="353" spans="2:51" s="6" customFormat="1" ht="15.75" customHeight="1">
      <c r="B353" s="127"/>
      <c r="D353" s="128" t="s">
        <v>134</v>
      </c>
      <c r="E353" s="129"/>
      <c r="F353" s="130" t="s">
        <v>605</v>
      </c>
      <c r="H353" s="131">
        <v>8.15</v>
      </c>
      <c r="L353" s="127"/>
      <c r="M353" s="132"/>
      <c r="T353" s="133"/>
      <c r="AT353" s="129" t="s">
        <v>134</v>
      </c>
      <c r="AU353" s="129" t="s">
        <v>84</v>
      </c>
      <c r="AV353" s="129" t="s">
        <v>84</v>
      </c>
      <c r="AW353" s="129" t="s">
        <v>90</v>
      </c>
      <c r="AX353" s="129" t="s">
        <v>23</v>
      </c>
      <c r="AY353" s="129" t="s">
        <v>123</v>
      </c>
    </row>
    <row r="354" spans="2:65" s="6" customFormat="1" ht="15.75" customHeight="1">
      <c r="B354" s="22"/>
      <c r="C354" s="113" t="s">
        <v>606</v>
      </c>
      <c r="D354" s="113" t="s">
        <v>125</v>
      </c>
      <c r="E354" s="114" t="s">
        <v>607</v>
      </c>
      <c r="F354" s="115" t="s">
        <v>608</v>
      </c>
      <c r="G354" s="116" t="s">
        <v>140</v>
      </c>
      <c r="H354" s="117">
        <v>1.4</v>
      </c>
      <c r="I354" s="118"/>
      <c r="J354" s="119">
        <f>ROUND($I$354*$H$354,2)</f>
        <v>0</v>
      </c>
      <c r="K354" s="115" t="s">
        <v>129</v>
      </c>
      <c r="L354" s="22"/>
      <c r="M354" s="120"/>
      <c r="N354" s="121" t="s">
        <v>49</v>
      </c>
      <c r="Q354" s="122">
        <v>0.12171</v>
      </c>
      <c r="R354" s="122">
        <f>$Q$354*$H$354</f>
        <v>0.170394</v>
      </c>
      <c r="S354" s="122">
        <v>2.4</v>
      </c>
      <c r="T354" s="123">
        <f>$S$354*$H$354</f>
        <v>3.36</v>
      </c>
      <c r="AR354" s="71" t="s">
        <v>130</v>
      </c>
      <c r="AT354" s="71" t="s">
        <v>125</v>
      </c>
      <c r="AU354" s="71" t="s">
        <v>84</v>
      </c>
      <c r="AY354" s="6" t="s">
        <v>123</v>
      </c>
      <c r="BE354" s="124">
        <f>IF($N$354="základní",$J$354,0)</f>
        <v>0</v>
      </c>
      <c r="BF354" s="124">
        <f>IF($N$354="snížená",$J$354,0)</f>
        <v>0</v>
      </c>
      <c r="BG354" s="124">
        <f>IF($N$354="zákl. přenesená",$J$354,0)</f>
        <v>0</v>
      </c>
      <c r="BH354" s="124">
        <f>IF($N$354="sníž. přenesená",$J$354,0)</f>
        <v>0</v>
      </c>
      <c r="BI354" s="124">
        <f>IF($N$354="nulová",$J$354,0)</f>
        <v>0</v>
      </c>
      <c r="BJ354" s="71" t="s">
        <v>23</v>
      </c>
      <c r="BK354" s="124">
        <f>ROUND($I$354*$H$354,2)</f>
        <v>0</v>
      </c>
      <c r="BL354" s="71" t="s">
        <v>130</v>
      </c>
      <c r="BM354" s="71" t="s">
        <v>609</v>
      </c>
    </row>
    <row r="355" spans="2:47" s="6" customFormat="1" ht="16.5" customHeight="1">
      <c r="B355" s="22"/>
      <c r="D355" s="125" t="s">
        <v>132</v>
      </c>
      <c r="F355" s="126" t="s">
        <v>610</v>
      </c>
      <c r="L355" s="22"/>
      <c r="M355" s="48"/>
      <c r="T355" s="49"/>
      <c r="AT355" s="6" t="s">
        <v>132</v>
      </c>
      <c r="AU355" s="6" t="s">
        <v>84</v>
      </c>
    </row>
    <row r="356" spans="2:51" s="6" customFormat="1" ht="15.75" customHeight="1">
      <c r="B356" s="127"/>
      <c r="D356" s="128" t="s">
        <v>134</v>
      </c>
      <c r="E356" s="129"/>
      <c r="F356" s="130" t="s">
        <v>611</v>
      </c>
      <c r="H356" s="131">
        <v>1.4</v>
      </c>
      <c r="L356" s="127"/>
      <c r="M356" s="132"/>
      <c r="T356" s="133"/>
      <c r="AT356" s="129" t="s">
        <v>134</v>
      </c>
      <c r="AU356" s="129" t="s">
        <v>84</v>
      </c>
      <c r="AV356" s="129" t="s">
        <v>84</v>
      </c>
      <c r="AW356" s="129" t="s">
        <v>90</v>
      </c>
      <c r="AX356" s="129" t="s">
        <v>23</v>
      </c>
      <c r="AY356" s="129" t="s">
        <v>123</v>
      </c>
    </row>
    <row r="357" spans="2:65" s="6" customFormat="1" ht="15.75" customHeight="1">
      <c r="B357" s="22"/>
      <c r="C357" s="113" t="s">
        <v>612</v>
      </c>
      <c r="D357" s="113" t="s">
        <v>125</v>
      </c>
      <c r="E357" s="114" t="s">
        <v>613</v>
      </c>
      <c r="F357" s="115" t="s">
        <v>614</v>
      </c>
      <c r="G357" s="116" t="s">
        <v>194</v>
      </c>
      <c r="H357" s="117">
        <v>25.5</v>
      </c>
      <c r="I357" s="118"/>
      <c r="J357" s="119">
        <f>ROUND($I$357*$H$357,2)</f>
        <v>0</v>
      </c>
      <c r="K357" s="115" t="s">
        <v>129</v>
      </c>
      <c r="L357" s="22"/>
      <c r="M357" s="120"/>
      <c r="N357" s="121" t="s">
        <v>49</v>
      </c>
      <c r="Q357" s="122">
        <v>8E-05</v>
      </c>
      <c r="R357" s="122">
        <f>$Q$357*$H$357</f>
        <v>0.00204</v>
      </c>
      <c r="S357" s="122">
        <v>0.018</v>
      </c>
      <c r="T357" s="123">
        <f>$S$357*$H$357</f>
        <v>0.45899999999999996</v>
      </c>
      <c r="AR357" s="71" t="s">
        <v>130</v>
      </c>
      <c r="AT357" s="71" t="s">
        <v>125</v>
      </c>
      <c r="AU357" s="71" t="s">
        <v>84</v>
      </c>
      <c r="AY357" s="6" t="s">
        <v>123</v>
      </c>
      <c r="BE357" s="124">
        <f>IF($N$357="základní",$J$357,0)</f>
        <v>0</v>
      </c>
      <c r="BF357" s="124">
        <f>IF($N$357="snížená",$J$357,0)</f>
        <v>0</v>
      </c>
      <c r="BG357" s="124">
        <f>IF($N$357="zákl. přenesená",$J$357,0)</f>
        <v>0</v>
      </c>
      <c r="BH357" s="124">
        <f>IF($N$357="sníž. přenesená",$J$357,0)</f>
        <v>0</v>
      </c>
      <c r="BI357" s="124">
        <f>IF($N$357="nulová",$J$357,0)</f>
        <v>0</v>
      </c>
      <c r="BJ357" s="71" t="s">
        <v>23</v>
      </c>
      <c r="BK357" s="124">
        <f>ROUND($I$357*$H$357,2)</f>
        <v>0</v>
      </c>
      <c r="BL357" s="71" t="s">
        <v>130</v>
      </c>
      <c r="BM357" s="71" t="s">
        <v>615</v>
      </c>
    </row>
    <row r="358" spans="2:47" s="6" customFormat="1" ht="16.5" customHeight="1">
      <c r="B358" s="22"/>
      <c r="D358" s="125" t="s">
        <v>132</v>
      </c>
      <c r="F358" s="126" t="s">
        <v>616</v>
      </c>
      <c r="L358" s="22"/>
      <c r="M358" s="48"/>
      <c r="T358" s="49"/>
      <c r="AT358" s="6" t="s">
        <v>132</v>
      </c>
      <c r="AU358" s="6" t="s">
        <v>84</v>
      </c>
    </row>
    <row r="359" spans="2:51" s="6" customFormat="1" ht="15.75" customHeight="1">
      <c r="B359" s="127"/>
      <c r="D359" s="128" t="s">
        <v>134</v>
      </c>
      <c r="E359" s="129"/>
      <c r="F359" s="130" t="s">
        <v>617</v>
      </c>
      <c r="H359" s="131">
        <v>25.5</v>
      </c>
      <c r="L359" s="127"/>
      <c r="M359" s="132"/>
      <c r="T359" s="133"/>
      <c r="AT359" s="129" t="s">
        <v>134</v>
      </c>
      <c r="AU359" s="129" t="s">
        <v>84</v>
      </c>
      <c r="AV359" s="129" t="s">
        <v>84</v>
      </c>
      <c r="AW359" s="129" t="s">
        <v>90</v>
      </c>
      <c r="AX359" s="129" t="s">
        <v>23</v>
      </c>
      <c r="AY359" s="129" t="s">
        <v>123</v>
      </c>
    </row>
    <row r="360" spans="2:65" s="6" customFormat="1" ht="15.75" customHeight="1">
      <c r="B360" s="22"/>
      <c r="C360" s="113" t="s">
        <v>618</v>
      </c>
      <c r="D360" s="113" t="s">
        <v>125</v>
      </c>
      <c r="E360" s="114" t="s">
        <v>619</v>
      </c>
      <c r="F360" s="115" t="s">
        <v>620</v>
      </c>
      <c r="G360" s="116" t="s">
        <v>128</v>
      </c>
      <c r="H360" s="117">
        <v>19.76</v>
      </c>
      <c r="I360" s="118"/>
      <c r="J360" s="119">
        <f>ROUND($I$360*$H$360,2)</f>
        <v>0</v>
      </c>
      <c r="K360" s="115" t="s">
        <v>129</v>
      </c>
      <c r="L360" s="22"/>
      <c r="M360" s="120"/>
      <c r="N360" s="121" t="s">
        <v>49</v>
      </c>
      <c r="Q360" s="122">
        <v>0</v>
      </c>
      <c r="R360" s="122">
        <f>$Q$360*$H$360</f>
        <v>0</v>
      </c>
      <c r="S360" s="122">
        <v>0.07</v>
      </c>
      <c r="T360" s="123">
        <f>$S$360*$H$360</f>
        <v>1.3832000000000002</v>
      </c>
      <c r="AR360" s="71" t="s">
        <v>130</v>
      </c>
      <c r="AT360" s="71" t="s">
        <v>125</v>
      </c>
      <c r="AU360" s="71" t="s">
        <v>84</v>
      </c>
      <c r="AY360" s="6" t="s">
        <v>123</v>
      </c>
      <c r="BE360" s="124">
        <f>IF($N$360="základní",$J$360,0)</f>
        <v>0</v>
      </c>
      <c r="BF360" s="124">
        <f>IF($N$360="snížená",$J$360,0)</f>
        <v>0</v>
      </c>
      <c r="BG360" s="124">
        <f>IF($N$360="zákl. přenesená",$J$360,0)</f>
        <v>0</v>
      </c>
      <c r="BH360" s="124">
        <f>IF($N$360="sníž. přenesená",$J$360,0)</f>
        <v>0</v>
      </c>
      <c r="BI360" s="124">
        <f>IF($N$360="nulová",$J$360,0)</f>
        <v>0</v>
      </c>
      <c r="BJ360" s="71" t="s">
        <v>23</v>
      </c>
      <c r="BK360" s="124">
        <f>ROUND($I$360*$H$360,2)</f>
        <v>0</v>
      </c>
      <c r="BL360" s="71" t="s">
        <v>130</v>
      </c>
      <c r="BM360" s="71" t="s">
        <v>621</v>
      </c>
    </row>
    <row r="361" spans="2:47" s="6" customFormat="1" ht="16.5" customHeight="1">
      <c r="B361" s="22"/>
      <c r="D361" s="125" t="s">
        <v>132</v>
      </c>
      <c r="F361" s="126" t="s">
        <v>622</v>
      </c>
      <c r="L361" s="22"/>
      <c r="M361" s="48"/>
      <c r="T361" s="49"/>
      <c r="AT361" s="6" t="s">
        <v>132</v>
      </c>
      <c r="AU361" s="6" t="s">
        <v>84</v>
      </c>
    </row>
    <row r="362" spans="2:51" s="6" customFormat="1" ht="15.75" customHeight="1">
      <c r="B362" s="127"/>
      <c r="D362" s="128" t="s">
        <v>134</v>
      </c>
      <c r="E362" s="129"/>
      <c r="F362" s="130" t="s">
        <v>623</v>
      </c>
      <c r="H362" s="131">
        <v>19.76</v>
      </c>
      <c r="L362" s="127"/>
      <c r="M362" s="132"/>
      <c r="T362" s="133"/>
      <c r="AT362" s="129" t="s">
        <v>134</v>
      </c>
      <c r="AU362" s="129" t="s">
        <v>84</v>
      </c>
      <c r="AV362" s="129" t="s">
        <v>84</v>
      </c>
      <c r="AW362" s="129" t="s">
        <v>90</v>
      </c>
      <c r="AX362" s="129" t="s">
        <v>23</v>
      </c>
      <c r="AY362" s="129" t="s">
        <v>123</v>
      </c>
    </row>
    <row r="363" spans="2:51" s="6" customFormat="1" ht="15.75" customHeight="1">
      <c r="B363" s="127"/>
      <c r="D363" s="128" t="s">
        <v>134</v>
      </c>
      <c r="E363" s="129"/>
      <c r="F363" s="130"/>
      <c r="H363" s="131">
        <v>0</v>
      </c>
      <c r="L363" s="127"/>
      <c r="M363" s="132"/>
      <c r="T363" s="133"/>
      <c r="AT363" s="129" t="s">
        <v>134</v>
      </c>
      <c r="AU363" s="129" t="s">
        <v>84</v>
      </c>
      <c r="AV363" s="129" t="s">
        <v>84</v>
      </c>
      <c r="AW363" s="129" t="s">
        <v>90</v>
      </c>
      <c r="AX363" s="129" t="s">
        <v>78</v>
      </c>
      <c r="AY363" s="129" t="s">
        <v>123</v>
      </c>
    </row>
    <row r="364" spans="2:51" s="6" customFormat="1" ht="15.75" customHeight="1">
      <c r="B364" s="127"/>
      <c r="D364" s="128" t="s">
        <v>134</v>
      </c>
      <c r="E364" s="129"/>
      <c r="F364" s="130"/>
      <c r="H364" s="131">
        <v>0</v>
      </c>
      <c r="L364" s="127"/>
      <c r="M364" s="132"/>
      <c r="T364" s="133"/>
      <c r="AT364" s="129" t="s">
        <v>134</v>
      </c>
      <c r="AU364" s="129" t="s">
        <v>84</v>
      </c>
      <c r="AV364" s="129" t="s">
        <v>84</v>
      </c>
      <c r="AW364" s="129" t="s">
        <v>90</v>
      </c>
      <c r="AX364" s="129" t="s">
        <v>78</v>
      </c>
      <c r="AY364" s="129" t="s">
        <v>123</v>
      </c>
    </row>
    <row r="365" spans="2:51" s="6" customFormat="1" ht="15.75" customHeight="1">
      <c r="B365" s="127"/>
      <c r="D365" s="128" t="s">
        <v>134</v>
      </c>
      <c r="E365" s="129"/>
      <c r="F365" s="130"/>
      <c r="H365" s="131">
        <v>0</v>
      </c>
      <c r="L365" s="127"/>
      <c r="M365" s="132"/>
      <c r="T365" s="133"/>
      <c r="AT365" s="129" t="s">
        <v>134</v>
      </c>
      <c r="AU365" s="129" t="s">
        <v>84</v>
      </c>
      <c r="AV365" s="129" t="s">
        <v>84</v>
      </c>
      <c r="AW365" s="129" t="s">
        <v>90</v>
      </c>
      <c r="AX365" s="129" t="s">
        <v>78</v>
      </c>
      <c r="AY365" s="129" t="s">
        <v>123</v>
      </c>
    </row>
    <row r="366" spans="2:51" s="6" customFormat="1" ht="15.75" customHeight="1">
      <c r="B366" s="127"/>
      <c r="D366" s="128" t="s">
        <v>134</v>
      </c>
      <c r="E366" s="129"/>
      <c r="F366" s="130"/>
      <c r="H366" s="131">
        <v>0</v>
      </c>
      <c r="L366" s="127"/>
      <c r="M366" s="132"/>
      <c r="T366" s="133"/>
      <c r="AT366" s="129" t="s">
        <v>134</v>
      </c>
      <c r="AU366" s="129" t="s">
        <v>84</v>
      </c>
      <c r="AV366" s="129" t="s">
        <v>84</v>
      </c>
      <c r="AW366" s="129" t="s">
        <v>90</v>
      </c>
      <c r="AX366" s="129" t="s">
        <v>78</v>
      </c>
      <c r="AY366" s="129" t="s">
        <v>123</v>
      </c>
    </row>
    <row r="367" spans="2:51" s="6" customFormat="1" ht="15.75" customHeight="1">
      <c r="B367" s="127"/>
      <c r="D367" s="128" t="s">
        <v>134</v>
      </c>
      <c r="E367" s="129"/>
      <c r="F367" s="130"/>
      <c r="H367" s="131">
        <v>0</v>
      </c>
      <c r="L367" s="127"/>
      <c r="M367" s="132"/>
      <c r="T367" s="133"/>
      <c r="AT367" s="129" t="s">
        <v>134</v>
      </c>
      <c r="AU367" s="129" t="s">
        <v>84</v>
      </c>
      <c r="AV367" s="129" t="s">
        <v>84</v>
      </c>
      <c r="AW367" s="129" t="s">
        <v>90</v>
      </c>
      <c r="AX367" s="129" t="s">
        <v>78</v>
      </c>
      <c r="AY367" s="129" t="s">
        <v>123</v>
      </c>
    </row>
    <row r="368" spans="2:51" s="6" customFormat="1" ht="15.75" customHeight="1">
      <c r="B368" s="127"/>
      <c r="D368" s="128" t="s">
        <v>134</v>
      </c>
      <c r="E368" s="129"/>
      <c r="F368" s="130"/>
      <c r="H368" s="131">
        <v>0</v>
      </c>
      <c r="L368" s="127"/>
      <c r="M368" s="132"/>
      <c r="T368" s="133"/>
      <c r="AT368" s="129" t="s">
        <v>134</v>
      </c>
      <c r="AU368" s="129" t="s">
        <v>84</v>
      </c>
      <c r="AV368" s="129" t="s">
        <v>84</v>
      </c>
      <c r="AW368" s="129" t="s">
        <v>90</v>
      </c>
      <c r="AX368" s="129" t="s">
        <v>78</v>
      </c>
      <c r="AY368" s="129" t="s">
        <v>123</v>
      </c>
    </row>
    <row r="369" spans="2:51" s="6" customFormat="1" ht="15.75" customHeight="1">
      <c r="B369" s="127"/>
      <c r="D369" s="128" t="s">
        <v>134</v>
      </c>
      <c r="E369" s="129"/>
      <c r="F369" s="130"/>
      <c r="H369" s="131">
        <v>0</v>
      </c>
      <c r="L369" s="127"/>
      <c r="M369" s="132"/>
      <c r="T369" s="133"/>
      <c r="AT369" s="129" t="s">
        <v>134</v>
      </c>
      <c r="AU369" s="129" t="s">
        <v>84</v>
      </c>
      <c r="AV369" s="129" t="s">
        <v>84</v>
      </c>
      <c r="AW369" s="129" t="s">
        <v>90</v>
      </c>
      <c r="AX369" s="129" t="s">
        <v>78</v>
      </c>
      <c r="AY369" s="129" t="s">
        <v>123</v>
      </c>
    </row>
    <row r="370" spans="2:51" s="6" customFormat="1" ht="15.75" customHeight="1">
      <c r="B370" s="127"/>
      <c r="D370" s="128" t="s">
        <v>134</v>
      </c>
      <c r="E370" s="129"/>
      <c r="F370" s="130"/>
      <c r="H370" s="131">
        <v>0</v>
      </c>
      <c r="L370" s="127"/>
      <c r="M370" s="132"/>
      <c r="T370" s="133"/>
      <c r="AT370" s="129" t="s">
        <v>134</v>
      </c>
      <c r="AU370" s="129" t="s">
        <v>84</v>
      </c>
      <c r="AV370" s="129" t="s">
        <v>84</v>
      </c>
      <c r="AW370" s="129" t="s">
        <v>90</v>
      </c>
      <c r="AX370" s="129" t="s">
        <v>78</v>
      </c>
      <c r="AY370" s="129" t="s">
        <v>123</v>
      </c>
    </row>
    <row r="371" spans="2:51" s="6" customFormat="1" ht="15.75" customHeight="1">
      <c r="B371" s="127"/>
      <c r="D371" s="128" t="s">
        <v>134</v>
      </c>
      <c r="E371" s="129"/>
      <c r="F371" s="130"/>
      <c r="H371" s="131">
        <v>0</v>
      </c>
      <c r="L371" s="127"/>
      <c r="M371" s="132"/>
      <c r="T371" s="133"/>
      <c r="AT371" s="129" t="s">
        <v>134</v>
      </c>
      <c r="AU371" s="129" t="s">
        <v>84</v>
      </c>
      <c r="AV371" s="129" t="s">
        <v>84</v>
      </c>
      <c r="AW371" s="129" t="s">
        <v>90</v>
      </c>
      <c r="AX371" s="129" t="s">
        <v>78</v>
      </c>
      <c r="AY371" s="129" t="s">
        <v>123</v>
      </c>
    </row>
    <row r="372" spans="2:51" s="6" customFormat="1" ht="15.75" customHeight="1">
      <c r="B372" s="140"/>
      <c r="D372" s="128" t="s">
        <v>134</v>
      </c>
      <c r="E372" s="141"/>
      <c r="F372" s="142" t="s">
        <v>624</v>
      </c>
      <c r="H372" s="141"/>
      <c r="L372" s="140"/>
      <c r="M372" s="143"/>
      <c r="T372" s="144"/>
      <c r="AT372" s="141" t="s">
        <v>134</v>
      </c>
      <c r="AU372" s="141" t="s">
        <v>84</v>
      </c>
      <c r="AV372" s="141" t="s">
        <v>23</v>
      </c>
      <c r="AW372" s="141" t="s">
        <v>90</v>
      </c>
      <c r="AX372" s="141" t="s">
        <v>78</v>
      </c>
      <c r="AY372" s="141" t="s">
        <v>123</v>
      </c>
    </row>
    <row r="373" spans="2:65" s="6" customFormat="1" ht="15.75" customHeight="1">
      <c r="B373" s="22"/>
      <c r="C373" s="113" t="s">
        <v>625</v>
      </c>
      <c r="D373" s="113" t="s">
        <v>125</v>
      </c>
      <c r="E373" s="114" t="s">
        <v>626</v>
      </c>
      <c r="F373" s="115" t="s">
        <v>627</v>
      </c>
      <c r="G373" s="116" t="s">
        <v>128</v>
      </c>
      <c r="H373" s="117">
        <v>54.25</v>
      </c>
      <c r="I373" s="118"/>
      <c r="J373" s="119">
        <f>ROUND($I$373*$H$373,2)</f>
        <v>0</v>
      </c>
      <c r="K373" s="115" t="s">
        <v>129</v>
      </c>
      <c r="L373" s="22"/>
      <c r="M373" s="120"/>
      <c r="N373" s="121" t="s">
        <v>49</v>
      </c>
      <c r="Q373" s="122">
        <v>0</v>
      </c>
      <c r="R373" s="122">
        <f>$Q$373*$H$373</f>
        <v>0</v>
      </c>
      <c r="S373" s="122">
        <v>0</v>
      </c>
      <c r="T373" s="123">
        <f>$S$373*$H$373</f>
        <v>0</v>
      </c>
      <c r="AR373" s="71" t="s">
        <v>130</v>
      </c>
      <c r="AT373" s="71" t="s">
        <v>125</v>
      </c>
      <c r="AU373" s="71" t="s">
        <v>84</v>
      </c>
      <c r="AY373" s="6" t="s">
        <v>123</v>
      </c>
      <c r="BE373" s="124">
        <f>IF($N$373="základní",$J$373,0)</f>
        <v>0</v>
      </c>
      <c r="BF373" s="124">
        <f>IF($N$373="snížená",$J$373,0)</f>
        <v>0</v>
      </c>
      <c r="BG373" s="124">
        <f>IF($N$373="zákl. přenesená",$J$373,0)</f>
        <v>0</v>
      </c>
      <c r="BH373" s="124">
        <f>IF($N$373="sníž. přenesená",$J$373,0)</f>
        <v>0</v>
      </c>
      <c r="BI373" s="124">
        <f>IF($N$373="nulová",$J$373,0)</f>
        <v>0</v>
      </c>
      <c r="BJ373" s="71" t="s">
        <v>23</v>
      </c>
      <c r="BK373" s="124">
        <f>ROUND($I$373*$H$373,2)</f>
        <v>0</v>
      </c>
      <c r="BL373" s="71" t="s">
        <v>130</v>
      </c>
      <c r="BM373" s="71" t="s">
        <v>628</v>
      </c>
    </row>
    <row r="374" spans="2:47" s="6" customFormat="1" ht="16.5" customHeight="1">
      <c r="B374" s="22"/>
      <c r="D374" s="125" t="s">
        <v>132</v>
      </c>
      <c r="F374" s="126" t="s">
        <v>627</v>
      </c>
      <c r="L374" s="22"/>
      <c r="M374" s="48"/>
      <c r="T374" s="49"/>
      <c r="AT374" s="6" t="s">
        <v>132</v>
      </c>
      <c r="AU374" s="6" t="s">
        <v>84</v>
      </c>
    </row>
    <row r="375" spans="2:51" s="6" customFormat="1" ht="15.75" customHeight="1">
      <c r="B375" s="127"/>
      <c r="D375" s="128" t="s">
        <v>134</v>
      </c>
      <c r="E375" s="129"/>
      <c r="F375" s="130" t="s">
        <v>629</v>
      </c>
      <c r="H375" s="131">
        <v>28</v>
      </c>
      <c r="L375" s="127"/>
      <c r="M375" s="132"/>
      <c r="T375" s="133"/>
      <c r="AT375" s="129" t="s">
        <v>134</v>
      </c>
      <c r="AU375" s="129" t="s">
        <v>84</v>
      </c>
      <c r="AV375" s="129" t="s">
        <v>84</v>
      </c>
      <c r="AW375" s="129" t="s">
        <v>90</v>
      </c>
      <c r="AX375" s="129" t="s">
        <v>78</v>
      </c>
      <c r="AY375" s="129" t="s">
        <v>123</v>
      </c>
    </row>
    <row r="376" spans="2:51" s="6" customFormat="1" ht="15.75" customHeight="1">
      <c r="B376" s="127"/>
      <c r="D376" s="128" t="s">
        <v>134</v>
      </c>
      <c r="E376" s="129"/>
      <c r="F376" s="130" t="s">
        <v>630</v>
      </c>
      <c r="H376" s="131">
        <v>26.25</v>
      </c>
      <c r="L376" s="127"/>
      <c r="M376" s="132"/>
      <c r="T376" s="133"/>
      <c r="AT376" s="129" t="s">
        <v>134</v>
      </c>
      <c r="AU376" s="129" t="s">
        <v>84</v>
      </c>
      <c r="AV376" s="129" t="s">
        <v>84</v>
      </c>
      <c r="AW376" s="129" t="s">
        <v>90</v>
      </c>
      <c r="AX376" s="129" t="s">
        <v>78</v>
      </c>
      <c r="AY376" s="129" t="s">
        <v>123</v>
      </c>
    </row>
    <row r="377" spans="2:51" s="6" customFormat="1" ht="15.75" customHeight="1">
      <c r="B377" s="134"/>
      <c r="D377" s="128" t="s">
        <v>134</v>
      </c>
      <c r="E377" s="135"/>
      <c r="F377" s="136" t="s">
        <v>137</v>
      </c>
      <c r="H377" s="137">
        <v>54.25</v>
      </c>
      <c r="L377" s="134"/>
      <c r="M377" s="138"/>
      <c r="T377" s="139"/>
      <c r="AT377" s="135" t="s">
        <v>134</v>
      </c>
      <c r="AU377" s="135" t="s">
        <v>84</v>
      </c>
      <c r="AV377" s="135" t="s">
        <v>130</v>
      </c>
      <c r="AW377" s="135" t="s">
        <v>90</v>
      </c>
      <c r="AX377" s="135" t="s">
        <v>23</v>
      </c>
      <c r="AY377" s="135" t="s">
        <v>123</v>
      </c>
    </row>
    <row r="378" spans="2:65" s="6" customFormat="1" ht="15.75" customHeight="1">
      <c r="B378" s="22"/>
      <c r="C378" s="113" t="s">
        <v>631</v>
      </c>
      <c r="D378" s="113" t="s">
        <v>125</v>
      </c>
      <c r="E378" s="114" t="s">
        <v>632</v>
      </c>
      <c r="F378" s="115" t="s">
        <v>633</v>
      </c>
      <c r="G378" s="116" t="s">
        <v>140</v>
      </c>
      <c r="H378" s="117">
        <v>2.25</v>
      </c>
      <c r="I378" s="118"/>
      <c r="J378" s="119">
        <f>ROUND($I$378*$H$378,2)</f>
        <v>0</v>
      </c>
      <c r="K378" s="115" t="s">
        <v>129</v>
      </c>
      <c r="L378" s="22"/>
      <c r="M378" s="120"/>
      <c r="N378" s="121" t="s">
        <v>49</v>
      </c>
      <c r="Q378" s="122">
        <v>0.50426</v>
      </c>
      <c r="R378" s="122">
        <f>$Q$378*$H$378</f>
        <v>1.1345850000000002</v>
      </c>
      <c r="S378" s="122">
        <v>0</v>
      </c>
      <c r="T378" s="123">
        <f>$S$378*$H$378</f>
        <v>0</v>
      </c>
      <c r="AR378" s="71" t="s">
        <v>130</v>
      </c>
      <c r="AT378" s="71" t="s">
        <v>125</v>
      </c>
      <c r="AU378" s="71" t="s">
        <v>84</v>
      </c>
      <c r="AY378" s="6" t="s">
        <v>123</v>
      </c>
      <c r="BE378" s="124">
        <f>IF($N$378="základní",$J$378,0)</f>
        <v>0</v>
      </c>
      <c r="BF378" s="124">
        <f>IF($N$378="snížená",$J$378,0)</f>
        <v>0</v>
      </c>
      <c r="BG378" s="124">
        <f>IF($N$378="zákl. přenesená",$J$378,0)</f>
        <v>0</v>
      </c>
      <c r="BH378" s="124">
        <f>IF($N$378="sníž. přenesená",$J$378,0)</f>
        <v>0</v>
      </c>
      <c r="BI378" s="124">
        <f>IF($N$378="nulová",$J$378,0)</f>
        <v>0</v>
      </c>
      <c r="BJ378" s="71" t="s">
        <v>23</v>
      </c>
      <c r="BK378" s="124">
        <f>ROUND($I$378*$H$378,2)</f>
        <v>0</v>
      </c>
      <c r="BL378" s="71" t="s">
        <v>130</v>
      </c>
      <c r="BM378" s="71" t="s">
        <v>634</v>
      </c>
    </row>
    <row r="379" spans="2:47" s="6" customFormat="1" ht="27" customHeight="1">
      <c r="B379" s="22"/>
      <c r="D379" s="125" t="s">
        <v>132</v>
      </c>
      <c r="F379" s="126" t="s">
        <v>635</v>
      </c>
      <c r="L379" s="22"/>
      <c r="M379" s="48"/>
      <c r="T379" s="49"/>
      <c r="AT379" s="6" t="s">
        <v>132</v>
      </c>
      <c r="AU379" s="6" t="s">
        <v>84</v>
      </c>
    </row>
    <row r="380" spans="2:51" s="6" customFormat="1" ht="15.75" customHeight="1">
      <c r="B380" s="127"/>
      <c r="D380" s="128" t="s">
        <v>134</v>
      </c>
      <c r="E380" s="129"/>
      <c r="F380" s="130" t="s">
        <v>636</v>
      </c>
      <c r="H380" s="131">
        <v>2.25</v>
      </c>
      <c r="L380" s="127"/>
      <c r="M380" s="132"/>
      <c r="T380" s="133"/>
      <c r="AT380" s="129" t="s">
        <v>134</v>
      </c>
      <c r="AU380" s="129" t="s">
        <v>84</v>
      </c>
      <c r="AV380" s="129" t="s">
        <v>84</v>
      </c>
      <c r="AW380" s="129" t="s">
        <v>90</v>
      </c>
      <c r="AX380" s="129" t="s">
        <v>23</v>
      </c>
      <c r="AY380" s="129" t="s">
        <v>123</v>
      </c>
    </row>
    <row r="381" spans="2:65" s="6" customFormat="1" ht="15.75" customHeight="1">
      <c r="B381" s="22"/>
      <c r="C381" s="113" t="s">
        <v>637</v>
      </c>
      <c r="D381" s="113" t="s">
        <v>125</v>
      </c>
      <c r="E381" s="114" t="s">
        <v>638</v>
      </c>
      <c r="F381" s="115" t="s">
        <v>639</v>
      </c>
      <c r="G381" s="116" t="s">
        <v>128</v>
      </c>
      <c r="H381" s="117">
        <v>27</v>
      </c>
      <c r="I381" s="118"/>
      <c r="J381" s="119">
        <f>ROUND($I$381*$H$381,2)</f>
        <v>0</v>
      </c>
      <c r="K381" s="115" t="s">
        <v>129</v>
      </c>
      <c r="L381" s="22"/>
      <c r="M381" s="120"/>
      <c r="N381" s="121" t="s">
        <v>49</v>
      </c>
      <c r="Q381" s="122">
        <v>0.02324</v>
      </c>
      <c r="R381" s="122">
        <f>$Q$381*$H$381</f>
        <v>0.62748</v>
      </c>
      <c r="S381" s="122">
        <v>0</v>
      </c>
      <c r="T381" s="123">
        <f>$S$381*$H$381</f>
        <v>0</v>
      </c>
      <c r="AR381" s="71" t="s">
        <v>130</v>
      </c>
      <c r="AT381" s="71" t="s">
        <v>125</v>
      </c>
      <c r="AU381" s="71" t="s">
        <v>84</v>
      </c>
      <c r="AY381" s="6" t="s">
        <v>123</v>
      </c>
      <c r="BE381" s="124">
        <f>IF($N$381="základní",$J$381,0)</f>
        <v>0</v>
      </c>
      <c r="BF381" s="124">
        <f>IF($N$381="snížená",$J$381,0)</f>
        <v>0</v>
      </c>
      <c r="BG381" s="124">
        <f>IF($N$381="zákl. přenesená",$J$381,0)</f>
        <v>0</v>
      </c>
      <c r="BH381" s="124">
        <f>IF($N$381="sníž. přenesená",$J$381,0)</f>
        <v>0</v>
      </c>
      <c r="BI381" s="124">
        <f>IF($N$381="nulová",$J$381,0)</f>
        <v>0</v>
      </c>
      <c r="BJ381" s="71" t="s">
        <v>23</v>
      </c>
      <c r="BK381" s="124">
        <f>ROUND($I$381*$H$381,2)</f>
        <v>0</v>
      </c>
      <c r="BL381" s="71" t="s">
        <v>130</v>
      </c>
      <c r="BM381" s="71" t="s">
        <v>640</v>
      </c>
    </row>
    <row r="382" spans="2:47" s="6" customFormat="1" ht="16.5" customHeight="1">
      <c r="B382" s="22"/>
      <c r="D382" s="125" t="s">
        <v>132</v>
      </c>
      <c r="F382" s="126" t="s">
        <v>641</v>
      </c>
      <c r="L382" s="22"/>
      <c r="M382" s="48"/>
      <c r="T382" s="49"/>
      <c r="AT382" s="6" t="s">
        <v>132</v>
      </c>
      <c r="AU382" s="6" t="s">
        <v>84</v>
      </c>
    </row>
    <row r="383" spans="2:51" s="6" customFormat="1" ht="15.75" customHeight="1">
      <c r="B383" s="127"/>
      <c r="D383" s="128" t="s">
        <v>134</v>
      </c>
      <c r="E383" s="129"/>
      <c r="F383" s="130" t="s">
        <v>642</v>
      </c>
      <c r="H383" s="131">
        <v>12</v>
      </c>
      <c r="L383" s="127"/>
      <c r="M383" s="132"/>
      <c r="T383" s="133"/>
      <c r="AT383" s="129" t="s">
        <v>134</v>
      </c>
      <c r="AU383" s="129" t="s">
        <v>84</v>
      </c>
      <c r="AV383" s="129" t="s">
        <v>84</v>
      </c>
      <c r="AW383" s="129" t="s">
        <v>90</v>
      </c>
      <c r="AX383" s="129" t="s">
        <v>78</v>
      </c>
      <c r="AY383" s="129" t="s">
        <v>123</v>
      </c>
    </row>
    <row r="384" spans="2:51" s="6" customFormat="1" ht="15.75" customHeight="1">
      <c r="B384" s="127"/>
      <c r="D384" s="128" t="s">
        <v>134</v>
      </c>
      <c r="E384" s="129"/>
      <c r="F384" s="130" t="s">
        <v>643</v>
      </c>
      <c r="H384" s="131">
        <v>15</v>
      </c>
      <c r="L384" s="127"/>
      <c r="M384" s="132"/>
      <c r="T384" s="133"/>
      <c r="AT384" s="129" t="s">
        <v>134</v>
      </c>
      <c r="AU384" s="129" t="s">
        <v>84</v>
      </c>
      <c r="AV384" s="129" t="s">
        <v>84</v>
      </c>
      <c r="AW384" s="129" t="s">
        <v>90</v>
      </c>
      <c r="AX384" s="129" t="s">
        <v>78</v>
      </c>
      <c r="AY384" s="129" t="s">
        <v>123</v>
      </c>
    </row>
    <row r="385" spans="2:51" s="6" customFormat="1" ht="15.75" customHeight="1">
      <c r="B385" s="134"/>
      <c r="D385" s="128" t="s">
        <v>134</v>
      </c>
      <c r="E385" s="135"/>
      <c r="F385" s="136" t="s">
        <v>137</v>
      </c>
      <c r="H385" s="137">
        <v>27</v>
      </c>
      <c r="L385" s="134"/>
      <c r="M385" s="138"/>
      <c r="T385" s="139"/>
      <c r="AT385" s="135" t="s">
        <v>134</v>
      </c>
      <c r="AU385" s="135" t="s">
        <v>84</v>
      </c>
      <c r="AV385" s="135" t="s">
        <v>130</v>
      </c>
      <c r="AW385" s="135" t="s">
        <v>90</v>
      </c>
      <c r="AX385" s="135" t="s">
        <v>23</v>
      </c>
      <c r="AY385" s="135" t="s">
        <v>123</v>
      </c>
    </row>
    <row r="386" spans="2:65" s="6" customFormat="1" ht="15.75" customHeight="1">
      <c r="B386" s="22"/>
      <c r="C386" s="113" t="s">
        <v>644</v>
      </c>
      <c r="D386" s="113" t="s">
        <v>125</v>
      </c>
      <c r="E386" s="114" t="s">
        <v>645</v>
      </c>
      <c r="F386" s="115" t="s">
        <v>646</v>
      </c>
      <c r="G386" s="116" t="s">
        <v>128</v>
      </c>
      <c r="H386" s="117">
        <v>27.25</v>
      </c>
      <c r="I386" s="118"/>
      <c r="J386" s="119">
        <f>ROUND($I$386*$H$386,2)</f>
        <v>0</v>
      </c>
      <c r="K386" s="115" t="s">
        <v>129</v>
      </c>
      <c r="L386" s="22"/>
      <c r="M386" s="120"/>
      <c r="N386" s="121" t="s">
        <v>49</v>
      </c>
      <c r="Q386" s="122">
        <v>0.05828</v>
      </c>
      <c r="R386" s="122">
        <f>$Q$386*$H$386</f>
        <v>1.58813</v>
      </c>
      <c r="S386" s="122">
        <v>0</v>
      </c>
      <c r="T386" s="123">
        <f>$S$386*$H$386</f>
        <v>0</v>
      </c>
      <c r="AR386" s="71" t="s">
        <v>130</v>
      </c>
      <c r="AT386" s="71" t="s">
        <v>125</v>
      </c>
      <c r="AU386" s="71" t="s">
        <v>84</v>
      </c>
      <c r="AY386" s="6" t="s">
        <v>123</v>
      </c>
      <c r="BE386" s="124">
        <f>IF($N$386="základní",$J$386,0)</f>
        <v>0</v>
      </c>
      <c r="BF386" s="124">
        <f>IF($N$386="snížená",$J$386,0)</f>
        <v>0</v>
      </c>
      <c r="BG386" s="124">
        <f>IF($N$386="zákl. přenesená",$J$386,0)</f>
        <v>0</v>
      </c>
      <c r="BH386" s="124">
        <f>IF($N$386="sníž. přenesená",$J$386,0)</f>
        <v>0</v>
      </c>
      <c r="BI386" s="124">
        <f>IF($N$386="nulová",$J$386,0)</f>
        <v>0</v>
      </c>
      <c r="BJ386" s="71" t="s">
        <v>23</v>
      </c>
      <c r="BK386" s="124">
        <f>ROUND($I$386*$H$386,2)</f>
        <v>0</v>
      </c>
      <c r="BL386" s="71" t="s">
        <v>130</v>
      </c>
      <c r="BM386" s="71" t="s">
        <v>647</v>
      </c>
    </row>
    <row r="387" spans="2:47" s="6" customFormat="1" ht="16.5" customHeight="1">
      <c r="B387" s="22"/>
      <c r="D387" s="125" t="s">
        <v>132</v>
      </c>
      <c r="F387" s="126" t="s">
        <v>648</v>
      </c>
      <c r="L387" s="22"/>
      <c r="M387" s="48"/>
      <c r="T387" s="49"/>
      <c r="AT387" s="6" t="s">
        <v>132</v>
      </c>
      <c r="AU387" s="6" t="s">
        <v>84</v>
      </c>
    </row>
    <row r="388" spans="2:51" s="6" customFormat="1" ht="15.75" customHeight="1">
      <c r="B388" s="127"/>
      <c r="D388" s="128" t="s">
        <v>134</v>
      </c>
      <c r="E388" s="129"/>
      <c r="F388" s="130" t="s">
        <v>649</v>
      </c>
      <c r="H388" s="131">
        <v>16</v>
      </c>
      <c r="L388" s="127"/>
      <c r="M388" s="132"/>
      <c r="T388" s="133"/>
      <c r="AT388" s="129" t="s">
        <v>134</v>
      </c>
      <c r="AU388" s="129" t="s">
        <v>84</v>
      </c>
      <c r="AV388" s="129" t="s">
        <v>84</v>
      </c>
      <c r="AW388" s="129" t="s">
        <v>90</v>
      </c>
      <c r="AX388" s="129" t="s">
        <v>78</v>
      </c>
      <c r="AY388" s="129" t="s">
        <v>123</v>
      </c>
    </row>
    <row r="389" spans="2:51" s="6" customFormat="1" ht="15.75" customHeight="1">
      <c r="B389" s="127"/>
      <c r="D389" s="128" t="s">
        <v>134</v>
      </c>
      <c r="E389" s="129"/>
      <c r="F389" s="130" t="s">
        <v>650</v>
      </c>
      <c r="H389" s="131">
        <v>11.25</v>
      </c>
      <c r="L389" s="127"/>
      <c r="M389" s="132"/>
      <c r="T389" s="133"/>
      <c r="AT389" s="129" t="s">
        <v>134</v>
      </c>
      <c r="AU389" s="129" t="s">
        <v>84</v>
      </c>
      <c r="AV389" s="129" t="s">
        <v>84</v>
      </c>
      <c r="AW389" s="129" t="s">
        <v>90</v>
      </c>
      <c r="AX389" s="129" t="s">
        <v>78</v>
      </c>
      <c r="AY389" s="129" t="s">
        <v>123</v>
      </c>
    </row>
    <row r="390" spans="2:51" s="6" customFormat="1" ht="15.75" customHeight="1">
      <c r="B390" s="134"/>
      <c r="D390" s="128" t="s">
        <v>134</v>
      </c>
      <c r="E390" s="135"/>
      <c r="F390" s="136" t="s">
        <v>137</v>
      </c>
      <c r="H390" s="137">
        <v>27.25</v>
      </c>
      <c r="L390" s="134"/>
      <c r="M390" s="138"/>
      <c r="T390" s="139"/>
      <c r="AT390" s="135" t="s">
        <v>134</v>
      </c>
      <c r="AU390" s="135" t="s">
        <v>84</v>
      </c>
      <c r="AV390" s="135" t="s">
        <v>130</v>
      </c>
      <c r="AW390" s="135" t="s">
        <v>90</v>
      </c>
      <c r="AX390" s="135" t="s">
        <v>23</v>
      </c>
      <c r="AY390" s="135" t="s">
        <v>123</v>
      </c>
    </row>
    <row r="391" spans="2:65" s="6" customFormat="1" ht="15.75" customHeight="1">
      <c r="B391" s="22"/>
      <c r="C391" s="113" t="s">
        <v>651</v>
      </c>
      <c r="D391" s="113" t="s">
        <v>125</v>
      </c>
      <c r="E391" s="114" t="s">
        <v>652</v>
      </c>
      <c r="F391" s="115" t="s">
        <v>653</v>
      </c>
      <c r="G391" s="116" t="s">
        <v>128</v>
      </c>
      <c r="H391" s="117">
        <v>20.72</v>
      </c>
      <c r="I391" s="118"/>
      <c r="J391" s="119">
        <f>ROUND($I$391*$H$391,2)</f>
        <v>0</v>
      </c>
      <c r="K391" s="115" t="s">
        <v>129</v>
      </c>
      <c r="L391" s="22"/>
      <c r="M391" s="120"/>
      <c r="N391" s="121" t="s">
        <v>49</v>
      </c>
      <c r="Q391" s="122">
        <v>0.05828</v>
      </c>
      <c r="R391" s="122">
        <f>$Q$391*$H$391</f>
        <v>1.2075616</v>
      </c>
      <c r="S391" s="122">
        <v>0</v>
      </c>
      <c r="T391" s="123">
        <f>$S$391*$H$391</f>
        <v>0</v>
      </c>
      <c r="AR391" s="71" t="s">
        <v>130</v>
      </c>
      <c r="AT391" s="71" t="s">
        <v>125</v>
      </c>
      <c r="AU391" s="71" t="s">
        <v>84</v>
      </c>
      <c r="AY391" s="6" t="s">
        <v>123</v>
      </c>
      <c r="BE391" s="124">
        <f>IF($N$391="základní",$J$391,0)</f>
        <v>0</v>
      </c>
      <c r="BF391" s="124">
        <f>IF($N$391="snížená",$J$391,0)</f>
        <v>0</v>
      </c>
      <c r="BG391" s="124">
        <f>IF($N$391="zákl. přenesená",$J$391,0)</f>
        <v>0</v>
      </c>
      <c r="BH391" s="124">
        <f>IF($N$391="sníž. přenesená",$J$391,0)</f>
        <v>0</v>
      </c>
      <c r="BI391" s="124">
        <f>IF($N$391="nulová",$J$391,0)</f>
        <v>0</v>
      </c>
      <c r="BJ391" s="71" t="s">
        <v>23</v>
      </c>
      <c r="BK391" s="124">
        <f>ROUND($I$391*$H$391,2)</f>
        <v>0</v>
      </c>
      <c r="BL391" s="71" t="s">
        <v>130</v>
      </c>
      <c r="BM391" s="71" t="s">
        <v>654</v>
      </c>
    </row>
    <row r="392" spans="2:47" s="6" customFormat="1" ht="16.5" customHeight="1">
      <c r="B392" s="22"/>
      <c r="D392" s="125" t="s">
        <v>132</v>
      </c>
      <c r="F392" s="126" t="s">
        <v>655</v>
      </c>
      <c r="L392" s="22"/>
      <c r="M392" s="48"/>
      <c r="T392" s="49"/>
      <c r="AT392" s="6" t="s">
        <v>132</v>
      </c>
      <c r="AU392" s="6" t="s">
        <v>84</v>
      </c>
    </row>
    <row r="393" spans="2:51" s="6" customFormat="1" ht="15.75" customHeight="1">
      <c r="B393" s="127"/>
      <c r="D393" s="128" t="s">
        <v>134</v>
      </c>
      <c r="E393" s="129"/>
      <c r="F393" s="130" t="s">
        <v>656</v>
      </c>
      <c r="H393" s="131">
        <v>20.72</v>
      </c>
      <c r="L393" s="127"/>
      <c r="M393" s="132"/>
      <c r="T393" s="133"/>
      <c r="AT393" s="129" t="s">
        <v>134</v>
      </c>
      <c r="AU393" s="129" t="s">
        <v>84</v>
      </c>
      <c r="AV393" s="129" t="s">
        <v>84</v>
      </c>
      <c r="AW393" s="129" t="s">
        <v>90</v>
      </c>
      <c r="AX393" s="129" t="s">
        <v>23</v>
      </c>
      <c r="AY393" s="129" t="s">
        <v>123</v>
      </c>
    </row>
    <row r="394" spans="2:65" s="6" customFormat="1" ht="15.75" customHeight="1">
      <c r="B394" s="22"/>
      <c r="C394" s="113" t="s">
        <v>657</v>
      </c>
      <c r="D394" s="113" t="s">
        <v>125</v>
      </c>
      <c r="E394" s="114" t="s">
        <v>658</v>
      </c>
      <c r="F394" s="115" t="s">
        <v>659</v>
      </c>
      <c r="G394" s="116" t="s">
        <v>128</v>
      </c>
      <c r="H394" s="117">
        <v>27.25</v>
      </c>
      <c r="I394" s="118"/>
      <c r="J394" s="119">
        <f>ROUND($I$394*$H$394,2)</f>
        <v>0</v>
      </c>
      <c r="K394" s="115" t="s">
        <v>129</v>
      </c>
      <c r="L394" s="22"/>
      <c r="M394" s="120"/>
      <c r="N394" s="121" t="s">
        <v>49</v>
      </c>
      <c r="Q394" s="122">
        <v>0.0089</v>
      </c>
      <c r="R394" s="122">
        <f>$Q$394*$H$394</f>
        <v>0.242525</v>
      </c>
      <c r="S394" s="122">
        <v>0</v>
      </c>
      <c r="T394" s="123">
        <f>$S$394*$H$394</f>
        <v>0</v>
      </c>
      <c r="AR394" s="71" t="s">
        <v>130</v>
      </c>
      <c r="AT394" s="71" t="s">
        <v>125</v>
      </c>
      <c r="AU394" s="71" t="s">
        <v>84</v>
      </c>
      <c r="AY394" s="6" t="s">
        <v>123</v>
      </c>
      <c r="BE394" s="124">
        <f>IF($N$394="základní",$J$394,0)</f>
        <v>0</v>
      </c>
      <c r="BF394" s="124">
        <f>IF($N$394="snížená",$J$394,0)</f>
        <v>0</v>
      </c>
      <c r="BG394" s="124">
        <f>IF($N$394="zákl. přenesená",$J$394,0)</f>
        <v>0</v>
      </c>
      <c r="BH394" s="124">
        <f>IF($N$394="sníž. přenesená",$J$394,0)</f>
        <v>0</v>
      </c>
      <c r="BI394" s="124">
        <f>IF($N$394="nulová",$J$394,0)</f>
        <v>0</v>
      </c>
      <c r="BJ394" s="71" t="s">
        <v>23</v>
      </c>
      <c r="BK394" s="124">
        <f>ROUND($I$394*$H$394,2)</f>
        <v>0</v>
      </c>
      <c r="BL394" s="71" t="s">
        <v>130</v>
      </c>
      <c r="BM394" s="71" t="s">
        <v>660</v>
      </c>
    </row>
    <row r="395" spans="2:47" s="6" customFormat="1" ht="16.5" customHeight="1">
      <c r="B395" s="22"/>
      <c r="D395" s="125" t="s">
        <v>132</v>
      </c>
      <c r="F395" s="126" t="s">
        <v>661</v>
      </c>
      <c r="L395" s="22"/>
      <c r="M395" s="48"/>
      <c r="T395" s="49"/>
      <c r="AT395" s="6" t="s">
        <v>132</v>
      </c>
      <c r="AU395" s="6" t="s">
        <v>84</v>
      </c>
    </row>
    <row r="396" spans="2:51" s="6" customFormat="1" ht="15.75" customHeight="1">
      <c r="B396" s="127"/>
      <c r="D396" s="128" t="s">
        <v>134</v>
      </c>
      <c r="E396" s="129"/>
      <c r="F396" s="130" t="s">
        <v>649</v>
      </c>
      <c r="H396" s="131">
        <v>16</v>
      </c>
      <c r="L396" s="127"/>
      <c r="M396" s="132"/>
      <c r="T396" s="133"/>
      <c r="AT396" s="129" t="s">
        <v>134</v>
      </c>
      <c r="AU396" s="129" t="s">
        <v>84</v>
      </c>
      <c r="AV396" s="129" t="s">
        <v>84</v>
      </c>
      <c r="AW396" s="129" t="s">
        <v>90</v>
      </c>
      <c r="AX396" s="129" t="s">
        <v>78</v>
      </c>
      <c r="AY396" s="129" t="s">
        <v>123</v>
      </c>
    </row>
    <row r="397" spans="2:51" s="6" customFormat="1" ht="15.75" customHeight="1">
      <c r="B397" s="127"/>
      <c r="D397" s="128" t="s">
        <v>134</v>
      </c>
      <c r="E397" s="129"/>
      <c r="F397" s="130" t="s">
        <v>650</v>
      </c>
      <c r="H397" s="131">
        <v>11.25</v>
      </c>
      <c r="L397" s="127"/>
      <c r="M397" s="132"/>
      <c r="T397" s="133"/>
      <c r="AT397" s="129" t="s">
        <v>134</v>
      </c>
      <c r="AU397" s="129" t="s">
        <v>84</v>
      </c>
      <c r="AV397" s="129" t="s">
        <v>84</v>
      </c>
      <c r="AW397" s="129" t="s">
        <v>90</v>
      </c>
      <c r="AX397" s="129" t="s">
        <v>78</v>
      </c>
      <c r="AY397" s="129" t="s">
        <v>123</v>
      </c>
    </row>
    <row r="398" spans="2:51" s="6" customFormat="1" ht="15.75" customHeight="1">
      <c r="B398" s="134"/>
      <c r="D398" s="128" t="s">
        <v>134</v>
      </c>
      <c r="E398" s="135"/>
      <c r="F398" s="136" t="s">
        <v>137</v>
      </c>
      <c r="H398" s="137">
        <v>27.25</v>
      </c>
      <c r="L398" s="134"/>
      <c r="M398" s="138"/>
      <c r="T398" s="139"/>
      <c r="AT398" s="135" t="s">
        <v>134</v>
      </c>
      <c r="AU398" s="135" t="s">
        <v>84</v>
      </c>
      <c r="AV398" s="135" t="s">
        <v>130</v>
      </c>
      <c r="AW398" s="135" t="s">
        <v>90</v>
      </c>
      <c r="AX398" s="135" t="s">
        <v>23</v>
      </c>
      <c r="AY398" s="135" t="s">
        <v>123</v>
      </c>
    </row>
    <row r="399" spans="2:65" s="6" customFormat="1" ht="15.75" customHeight="1">
      <c r="B399" s="22"/>
      <c r="C399" s="113" t="s">
        <v>662</v>
      </c>
      <c r="D399" s="113" t="s">
        <v>125</v>
      </c>
      <c r="E399" s="114" t="s">
        <v>663</v>
      </c>
      <c r="F399" s="115" t="s">
        <v>664</v>
      </c>
      <c r="G399" s="116" t="s">
        <v>128</v>
      </c>
      <c r="H399" s="117">
        <v>20.72</v>
      </c>
      <c r="I399" s="118"/>
      <c r="J399" s="119">
        <f>ROUND($I$399*$H$399,2)</f>
        <v>0</v>
      </c>
      <c r="K399" s="115" t="s">
        <v>129</v>
      </c>
      <c r="L399" s="22"/>
      <c r="M399" s="120"/>
      <c r="N399" s="121" t="s">
        <v>49</v>
      </c>
      <c r="Q399" s="122">
        <v>0.00356</v>
      </c>
      <c r="R399" s="122">
        <f>$Q$399*$H$399</f>
        <v>0.07376319999999999</v>
      </c>
      <c r="S399" s="122">
        <v>0</v>
      </c>
      <c r="T399" s="123">
        <f>$S$399*$H$399</f>
        <v>0</v>
      </c>
      <c r="AR399" s="71" t="s">
        <v>130</v>
      </c>
      <c r="AT399" s="71" t="s">
        <v>125</v>
      </c>
      <c r="AU399" s="71" t="s">
        <v>84</v>
      </c>
      <c r="AY399" s="6" t="s">
        <v>123</v>
      </c>
      <c r="BE399" s="124">
        <f>IF($N$399="základní",$J$399,0)</f>
        <v>0</v>
      </c>
      <c r="BF399" s="124">
        <f>IF($N$399="snížená",$J$399,0)</f>
        <v>0</v>
      </c>
      <c r="BG399" s="124">
        <f>IF($N$399="zákl. přenesená",$J$399,0)</f>
        <v>0</v>
      </c>
      <c r="BH399" s="124">
        <f>IF($N$399="sníž. přenesená",$J$399,0)</f>
        <v>0</v>
      </c>
      <c r="BI399" s="124">
        <f>IF($N$399="nulová",$J$399,0)</f>
        <v>0</v>
      </c>
      <c r="BJ399" s="71" t="s">
        <v>23</v>
      </c>
      <c r="BK399" s="124">
        <f>ROUND($I$399*$H$399,2)</f>
        <v>0</v>
      </c>
      <c r="BL399" s="71" t="s">
        <v>130</v>
      </c>
      <c r="BM399" s="71" t="s">
        <v>665</v>
      </c>
    </row>
    <row r="400" spans="2:47" s="6" customFormat="1" ht="16.5" customHeight="1">
      <c r="B400" s="22"/>
      <c r="D400" s="125" t="s">
        <v>132</v>
      </c>
      <c r="F400" s="126" t="s">
        <v>666</v>
      </c>
      <c r="L400" s="22"/>
      <c r="M400" s="48"/>
      <c r="T400" s="49"/>
      <c r="AT400" s="6" t="s">
        <v>132</v>
      </c>
      <c r="AU400" s="6" t="s">
        <v>84</v>
      </c>
    </row>
    <row r="401" spans="2:51" s="6" customFormat="1" ht="15.75" customHeight="1">
      <c r="B401" s="127"/>
      <c r="D401" s="128" t="s">
        <v>134</v>
      </c>
      <c r="E401" s="129"/>
      <c r="F401" s="130" t="s">
        <v>656</v>
      </c>
      <c r="H401" s="131">
        <v>20.72</v>
      </c>
      <c r="L401" s="127"/>
      <c r="M401" s="132"/>
      <c r="T401" s="133"/>
      <c r="AT401" s="129" t="s">
        <v>134</v>
      </c>
      <c r="AU401" s="129" t="s">
        <v>84</v>
      </c>
      <c r="AV401" s="129" t="s">
        <v>84</v>
      </c>
      <c r="AW401" s="129" t="s">
        <v>90</v>
      </c>
      <c r="AX401" s="129" t="s">
        <v>23</v>
      </c>
      <c r="AY401" s="129" t="s">
        <v>123</v>
      </c>
    </row>
    <row r="402" spans="2:65" s="6" customFormat="1" ht="15.75" customHeight="1">
      <c r="B402" s="22"/>
      <c r="C402" s="113" t="s">
        <v>667</v>
      </c>
      <c r="D402" s="113" t="s">
        <v>125</v>
      </c>
      <c r="E402" s="114" t="s">
        <v>668</v>
      </c>
      <c r="F402" s="115" t="s">
        <v>669</v>
      </c>
      <c r="G402" s="116" t="s">
        <v>128</v>
      </c>
      <c r="H402" s="117">
        <v>27.25</v>
      </c>
      <c r="I402" s="118"/>
      <c r="J402" s="119">
        <f>ROUND($I$402*$H$402,2)</f>
        <v>0</v>
      </c>
      <c r="K402" s="115" t="s">
        <v>129</v>
      </c>
      <c r="L402" s="22"/>
      <c r="M402" s="120"/>
      <c r="N402" s="121" t="s">
        <v>49</v>
      </c>
      <c r="Q402" s="122">
        <v>0.00099</v>
      </c>
      <c r="R402" s="122">
        <f>$Q$402*$H$402</f>
        <v>0.0269775</v>
      </c>
      <c r="S402" s="122">
        <v>0</v>
      </c>
      <c r="T402" s="123">
        <f>$S$402*$H$402</f>
        <v>0</v>
      </c>
      <c r="AR402" s="71" t="s">
        <v>130</v>
      </c>
      <c r="AT402" s="71" t="s">
        <v>125</v>
      </c>
      <c r="AU402" s="71" t="s">
        <v>84</v>
      </c>
      <c r="AY402" s="6" t="s">
        <v>123</v>
      </c>
      <c r="BE402" s="124">
        <f>IF($N$402="základní",$J$402,0)</f>
        <v>0</v>
      </c>
      <c r="BF402" s="124">
        <f>IF($N$402="snížená",$J$402,0)</f>
        <v>0</v>
      </c>
      <c r="BG402" s="124">
        <f>IF($N$402="zákl. přenesená",$J$402,0)</f>
        <v>0</v>
      </c>
      <c r="BH402" s="124">
        <f>IF($N$402="sníž. přenesená",$J$402,0)</f>
        <v>0</v>
      </c>
      <c r="BI402" s="124">
        <f>IF($N$402="nulová",$J$402,0)</f>
        <v>0</v>
      </c>
      <c r="BJ402" s="71" t="s">
        <v>23</v>
      </c>
      <c r="BK402" s="124">
        <f>ROUND($I$402*$H$402,2)</f>
        <v>0</v>
      </c>
      <c r="BL402" s="71" t="s">
        <v>130</v>
      </c>
      <c r="BM402" s="71" t="s">
        <v>670</v>
      </c>
    </row>
    <row r="403" spans="2:47" s="6" customFormat="1" ht="16.5" customHeight="1">
      <c r="B403" s="22"/>
      <c r="D403" s="125" t="s">
        <v>132</v>
      </c>
      <c r="F403" s="126" t="s">
        <v>671</v>
      </c>
      <c r="L403" s="22"/>
      <c r="M403" s="48"/>
      <c r="T403" s="49"/>
      <c r="AT403" s="6" t="s">
        <v>132</v>
      </c>
      <c r="AU403" s="6" t="s">
        <v>84</v>
      </c>
    </row>
    <row r="404" spans="2:51" s="6" customFormat="1" ht="15.75" customHeight="1">
      <c r="B404" s="127"/>
      <c r="D404" s="128" t="s">
        <v>134</v>
      </c>
      <c r="E404" s="129"/>
      <c r="F404" s="130" t="s">
        <v>649</v>
      </c>
      <c r="H404" s="131">
        <v>16</v>
      </c>
      <c r="L404" s="127"/>
      <c r="M404" s="132"/>
      <c r="T404" s="133"/>
      <c r="AT404" s="129" t="s">
        <v>134</v>
      </c>
      <c r="AU404" s="129" t="s">
        <v>84</v>
      </c>
      <c r="AV404" s="129" t="s">
        <v>84</v>
      </c>
      <c r="AW404" s="129" t="s">
        <v>90</v>
      </c>
      <c r="AX404" s="129" t="s">
        <v>78</v>
      </c>
      <c r="AY404" s="129" t="s">
        <v>123</v>
      </c>
    </row>
    <row r="405" spans="2:51" s="6" customFormat="1" ht="15.75" customHeight="1">
      <c r="B405" s="127"/>
      <c r="D405" s="128" t="s">
        <v>134</v>
      </c>
      <c r="E405" s="129"/>
      <c r="F405" s="130" t="s">
        <v>650</v>
      </c>
      <c r="H405" s="131">
        <v>11.25</v>
      </c>
      <c r="L405" s="127"/>
      <c r="M405" s="132"/>
      <c r="T405" s="133"/>
      <c r="AT405" s="129" t="s">
        <v>134</v>
      </c>
      <c r="AU405" s="129" t="s">
        <v>84</v>
      </c>
      <c r="AV405" s="129" t="s">
        <v>84</v>
      </c>
      <c r="AW405" s="129" t="s">
        <v>90</v>
      </c>
      <c r="AX405" s="129" t="s">
        <v>78</v>
      </c>
      <c r="AY405" s="129" t="s">
        <v>123</v>
      </c>
    </row>
    <row r="406" spans="2:51" s="6" customFormat="1" ht="15.75" customHeight="1">
      <c r="B406" s="134"/>
      <c r="D406" s="128" t="s">
        <v>134</v>
      </c>
      <c r="E406" s="135"/>
      <c r="F406" s="136" t="s">
        <v>137</v>
      </c>
      <c r="H406" s="137">
        <v>27.25</v>
      </c>
      <c r="L406" s="134"/>
      <c r="M406" s="138"/>
      <c r="T406" s="139"/>
      <c r="AT406" s="135" t="s">
        <v>134</v>
      </c>
      <c r="AU406" s="135" t="s">
        <v>84</v>
      </c>
      <c r="AV406" s="135" t="s">
        <v>130</v>
      </c>
      <c r="AW406" s="135" t="s">
        <v>90</v>
      </c>
      <c r="AX406" s="135" t="s">
        <v>23</v>
      </c>
      <c r="AY406" s="135" t="s">
        <v>123</v>
      </c>
    </row>
    <row r="407" spans="2:65" s="6" customFormat="1" ht="15.75" customHeight="1">
      <c r="B407" s="22"/>
      <c r="C407" s="113" t="s">
        <v>672</v>
      </c>
      <c r="D407" s="113" t="s">
        <v>125</v>
      </c>
      <c r="E407" s="114" t="s">
        <v>673</v>
      </c>
      <c r="F407" s="115" t="s">
        <v>674</v>
      </c>
      <c r="G407" s="116" t="s">
        <v>128</v>
      </c>
      <c r="H407" s="117">
        <v>20.72</v>
      </c>
      <c r="I407" s="118"/>
      <c r="J407" s="119">
        <f>ROUND($I$407*$H$407,2)</f>
        <v>0</v>
      </c>
      <c r="K407" s="115" t="s">
        <v>129</v>
      </c>
      <c r="L407" s="22"/>
      <c r="M407" s="120"/>
      <c r="N407" s="121" t="s">
        <v>49</v>
      </c>
      <c r="Q407" s="122">
        <v>0.00099</v>
      </c>
      <c r="R407" s="122">
        <f>$Q$407*$H$407</f>
        <v>0.020512799999999998</v>
      </c>
      <c r="S407" s="122">
        <v>0</v>
      </c>
      <c r="T407" s="123">
        <f>$S$407*$H$407</f>
        <v>0</v>
      </c>
      <c r="AR407" s="71" t="s">
        <v>130</v>
      </c>
      <c r="AT407" s="71" t="s">
        <v>125</v>
      </c>
      <c r="AU407" s="71" t="s">
        <v>84</v>
      </c>
      <c r="AY407" s="6" t="s">
        <v>123</v>
      </c>
      <c r="BE407" s="124">
        <f>IF($N$407="základní",$J$407,0)</f>
        <v>0</v>
      </c>
      <c r="BF407" s="124">
        <f>IF($N$407="snížená",$J$407,0)</f>
        <v>0</v>
      </c>
      <c r="BG407" s="124">
        <f>IF($N$407="zákl. přenesená",$J$407,0)</f>
        <v>0</v>
      </c>
      <c r="BH407" s="124">
        <f>IF($N$407="sníž. přenesená",$J$407,0)</f>
        <v>0</v>
      </c>
      <c r="BI407" s="124">
        <f>IF($N$407="nulová",$J$407,0)</f>
        <v>0</v>
      </c>
      <c r="BJ407" s="71" t="s">
        <v>23</v>
      </c>
      <c r="BK407" s="124">
        <f>ROUND($I$407*$H$407,2)</f>
        <v>0</v>
      </c>
      <c r="BL407" s="71" t="s">
        <v>130</v>
      </c>
      <c r="BM407" s="71" t="s">
        <v>675</v>
      </c>
    </row>
    <row r="408" spans="2:47" s="6" customFormat="1" ht="16.5" customHeight="1">
      <c r="B408" s="22"/>
      <c r="D408" s="125" t="s">
        <v>132</v>
      </c>
      <c r="F408" s="126" t="s">
        <v>676</v>
      </c>
      <c r="L408" s="22"/>
      <c r="M408" s="48"/>
      <c r="T408" s="49"/>
      <c r="AT408" s="6" t="s">
        <v>132</v>
      </c>
      <c r="AU408" s="6" t="s">
        <v>84</v>
      </c>
    </row>
    <row r="409" spans="2:51" s="6" customFormat="1" ht="15.75" customHeight="1">
      <c r="B409" s="127"/>
      <c r="D409" s="128" t="s">
        <v>134</v>
      </c>
      <c r="E409" s="129"/>
      <c r="F409" s="130" t="s">
        <v>656</v>
      </c>
      <c r="H409" s="131">
        <v>20.72</v>
      </c>
      <c r="L409" s="127"/>
      <c r="M409" s="132"/>
      <c r="T409" s="133"/>
      <c r="AT409" s="129" t="s">
        <v>134</v>
      </c>
      <c r="AU409" s="129" t="s">
        <v>84</v>
      </c>
      <c r="AV409" s="129" t="s">
        <v>84</v>
      </c>
      <c r="AW409" s="129" t="s">
        <v>90</v>
      </c>
      <c r="AX409" s="129" t="s">
        <v>23</v>
      </c>
      <c r="AY409" s="129" t="s">
        <v>123</v>
      </c>
    </row>
    <row r="410" spans="2:65" s="6" customFormat="1" ht="15.75" customHeight="1">
      <c r="B410" s="22"/>
      <c r="C410" s="113" t="s">
        <v>677</v>
      </c>
      <c r="D410" s="113" t="s">
        <v>125</v>
      </c>
      <c r="E410" s="114" t="s">
        <v>678</v>
      </c>
      <c r="F410" s="115" t="s">
        <v>679</v>
      </c>
      <c r="G410" s="116" t="s">
        <v>128</v>
      </c>
      <c r="H410" s="117">
        <v>79.72</v>
      </c>
      <c r="I410" s="118"/>
      <c r="J410" s="119">
        <f>ROUND($I$410*$H$410,2)</f>
        <v>0</v>
      </c>
      <c r="K410" s="115" t="s">
        <v>129</v>
      </c>
      <c r="L410" s="22"/>
      <c r="M410" s="120"/>
      <c r="N410" s="121" t="s">
        <v>49</v>
      </c>
      <c r="Q410" s="122">
        <v>0.00158</v>
      </c>
      <c r="R410" s="122">
        <f>$Q$410*$H$410</f>
        <v>0.1259576</v>
      </c>
      <c r="S410" s="122">
        <v>0</v>
      </c>
      <c r="T410" s="123">
        <f>$S$410*$H$410</f>
        <v>0</v>
      </c>
      <c r="AR410" s="71" t="s">
        <v>130</v>
      </c>
      <c r="AT410" s="71" t="s">
        <v>125</v>
      </c>
      <c r="AU410" s="71" t="s">
        <v>84</v>
      </c>
      <c r="AY410" s="6" t="s">
        <v>123</v>
      </c>
      <c r="BE410" s="124">
        <f>IF($N$410="základní",$J$410,0)</f>
        <v>0</v>
      </c>
      <c r="BF410" s="124">
        <f>IF($N$410="snížená",$J$410,0)</f>
        <v>0</v>
      </c>
      <c r="BG410" s="124">
        <f>IF($N$410="zákl. přenesená",$J$410,0)</f>
        <v>0</v>
      </c>
      <c r="BH410" s="124">
        <f>IF($N$410="sníž. přenesená",$J$410,0)</f>
        <v>0</v>
      </c>
      <c r="BI410" s="124">
        <f>IF($N$410="nulová",$J$410,0)</f>
        <v>0</v>
      </c>
      <c r="BJ410" s="71" t="s">
        <v>23</v>
      </c>
      <c r="BK410" s="124">
        <f>ROUND($I$410*$H$410,2)</f>
        <v>0</v>
      </c>
      <c r="BL410" s="71" t="s">
        <v>130</v>
      </c>
      <c r="BM410" s="71" t="s">
        <v>680</v>
      </c>
    </row>
    <row r="411" spans="2:47" s="6" customFormat="1" ht="16.5" customHeight="1">
      <c r="B411" s="22"/>
      <c r="D411" s="125" t="s">
        <v>132</v>
      </c>
      <c r="F411" s="126" t="s">
        <v>681</v>
      </c>
      <c r="L411" s="22"/>
      <c r="M411" s="48"/>
      <c r="T411" s="49"/>
      <c r="AT411" s="6" t="s">
        <v>132</v>
      </c>
      <c r="AU411" s="6" t="s">
        <v>84</v>
      </c>
    </row>
    <row r="412" spans="2:51" s="6" customFormat="1" ht="15.75" customHeight="1">
      <c r="B412" s="127"/>
      <c r="D412" s="128" t="s">
        <v>134</v>
      </c>
      <c r="E412" s="129"/>
      <c r="F412" s="130" t="s">
        <v>649</v>
      </c>
      <c r="H412" s="131">
        <v>16</v>
      </c>
      <c r="L412" s="127"/>
      <c r="M412" s="132"/>
      <c r="T412" s="133"/>
      <c r="AT412" s="129" t="s">
        <v>134</v>
      </c>
      <c r="AU412" s="129" t="s">
        <v>84</v>
      </c>
      <c r="AV412" s="129" t="s">
        <v>84</v>
      </c>
      <c r="AW412" s="129" t="s">
        <v>90</v>
      </c>
      <c r="AX412" s="129" t="s">
        <v>78</v>
      </c>
      <c r="AY412" s="129" t="s">
        <v>123</v>
      </c>
    </row>
    <row r="413" spans="2:51" s="6" customFormat="1" ht="15.75" customHeight="1">
      <c r="B413" s="127"/>
      <c r="D413" s="128" t="s">
        <v>134</v>
      </c>
      <c r="E413" s="129"/>
      <c r="F413" s="130" t="s">
        <v>650</v>
      </c>
      <c r="H413" s="131">
        <v>11.25</v>
      </c>
      <c r="L413" s="127"/>
      <c r="M413" s="132"/>
      <c r="T413" s="133"/>
      <c r="AT413" s="129" t="s">
        <v>134</v>
      </c>
      <c r="AU413" s="129" t="s">
        <v>84</v>
      </c>
      <c r="AV413" s="129" t="s">
        <v>84</v>
      </c>
      <c r="AW413" s="129" t="s">
        <v>90</v>
      </c>
      <c r="AX413" s="129" t="s">
        <v>78</v>
      </c>
      <c r="AY413" s="129" t="s">
        <v>123</v>
      </c>
    </row>
    <row r="414" spans="2:51" s="6" customFormat="1" ht="15.75" customHeight="1">
      <c r="B414" s="127"/>
      <c r="D414" s="128" t="s">
        <v>134</v>
      </c>
      <c r="E414" s="129"/>
      <c r="F414" s="130" t="s">
        <v>656</v>
      </c>
      <c r="H414" s="131">
        <v>20.72</v>
      </c>
      <c r="L414" s="127"/>
      <c r="M414" s="132"/>
      <c r="T414" s="133"/>
      <c r="AT414" s="129" t="s">
        <v>134</v>
      </c>
      <c r="AU414" s="129" t="s">
        <v>84</v>
      </c>
      <c r="AV414" s="129" t="s">
        <v>84</v>
      </c>
      <c r="AW414" s="129" t="s">
        <v>90</v>
      </c>
      <c r="AX414" s="129" t="s">
        <v>78</v>
      </c>
      <c r="AY414" s="129" t="s">
        <v>123</v>
      </c>
    </row>
    <row r="415" spans="2:51" s="6" customFormat="1" ht="15.75" customHeight="1">
      <c r="B415" s="127"/>
      <c r="D415" s="128" t="s">
        <v>134</v>
      </c>
      <c r="E415" s="129"/>
      <c r="F415" s="130" t="s">
        <v>682</v>
      </c>
      <c r="H415" s="131">
        <v>31.75</v>
      </c>
      <c r="L415" s="127"/>
      <c r="M415" s="132"/>
      <c r="T415" s="133"/>
      <c r="AT415" s="129" t="s">
        <v>134</v>
      </c>
      <c r="AU415" s="129" t="s">
        <v>84</v>
      </c>
      <c r="AV415" s="129" t="s">
        <v>84</v>
      </c>
      <c r="AW415" s="129" t="s">
        <v>90</v>
      </c>
      <c r="AX415" s="129" t="s">
        <v>78</v>
      </c>
      <c r="AY415" s="129" t="s">
        <v>123</v>
      </c>
    </row>
    <row r="416" spans="2:51" s="6" customFormat="1" ht="15.75" customHeight="1">
      <c r="B416" s="134"/>
      <c r="D416" s="128" t="s">
        <v>134</v>
      </c>
      <c r="E416" s="135"/>
      <c r="F416" s="136" t="s">
        <v>137</v>
      </c>
      <c r="H416" s="137">
        <v>79.72</v>
      </c>
      <c r="L416" s="134"/>
      <c r="M416" s="138"/>
      <c r="T416" s="139"/>
      <c r="AT416" s="135" t="s">
        <v>134</v>
      </c>
      <c r="AU416" s="135" t="s">
        <v>84</v>
      </c>
      <c r="AV416" s="135" t="s">
        <v>130</v>
      </c>
      <c r="AW416" s="135" t="s">
        <v>90</v>
      </c>
      <c r="AX416" s="135" t="s">
        <v>23</v>
      </c>
      <c r="AY416" s="135" t="s">
        <v>123</v>
      </c>
    </row>
    <row r="417" spans="2:65" s="6" customFormat="1" ht="15.75" customHeight="1">
      <c r="B417" s="22"/>
      <c r="C417" s="113" t="s">
        <v>683</v>
      </c>
      <c r="D417" s="113" t="s">
        <v>125</v>
      </c>
      <c r="E417" s="114" t="s">
        <v>684</v>
      </c>
      <c r="F417" s="115" t="s">
        <v>685</v>
      </c>
      <c r="G417" s="116" t="s">
        <v>128</v>
      </c>
      <c r="H417" s="117">
        <v>47.97</v>
      </c>
      <c r="I417" s="118"/>
      <c r="J417" s="119">
        <f>ROUND($I$417*$H$417,2)</f>
        <v>0</v>
      </c>
      <c r="K417" s="115" t="s">
        <v>129</v>
      </c>
      <c r="L417" s="22"/>
      <c r="M417" s="120"/>
      <c r="N417" s="121" t="s">
        <v>49</v>
      </c>
      <c r="Q417" s="122">
        <v>0.00116</v>
      </c>
      <c r="R417" s="122">
        <f>$Q$417*$H$417</f>
        <v>0.0556452</v>
      </c>
      <c r="S417" s="122">
        <v>0</v>
      </c>
      <c r="T417" s="123">
        <f>$S$417*$H$417</f>
        <v>0</v>
      </c>
      <c r="AR417" s="71" t="s">
        <v>130</v>
      </c>
      <c r="AT417" s="71" t="s">
        <v>125</v>
      </c>
      <c r="AU417" s="71" t="s">
        <v>84</v>
      </c>
      <c r="AY417" s="6" t="s">
        <v>123</v>
      </c>
      <c r="BE417" s="124">
        <f>IF($N$417="základní",$J$417,0)</f>
        <v>0</v>
      </c>
      <c r="BF417" s="124">
        <f>IF($N$417="snížená",$J$417,0)</f>
        <v>0</v>
      </c>
      <c r="BG417" s="124">
        <f>IF($N$417="zákl. přenesená",$J$417,0)</f>
        <v>0</v>
      </c>
      <c r="BH417" s="124">
        <f>IF($N$417="sníž. přenesená",$J$417,0)</f>
        <v>0</v>
      </c>
      <c r="BI417" s="124">
        <f>IF($N$417="nulová",$J$417,0)</f>
        <v>0</v>
      </c>
      <c r="BJ417" s="71" t="s">
        <v>23</v>
      </c>
      <c r="BK417" s="124">
        <f>ROUND($I$417*$H$417,2)</f>
        <v>0</v>
      </c>
      <c r="BL417" s="71" t="s">
        <v>130</v>
      </c>
      <c r="BM417" s="71" t="s">
        <v>686</v>
      </c>
    </row>
    <row r="418" spans="2:47" s="6" customFormat="1" ht="16.5" customHeight="1">
      <c r="B418" s="22"/>
      <c r="D418" s="125" t="s">
        <v>132</v>
      </c>
      <c r="F418" s="126" t="s">
        <v>687</v>
      </c>
      <c r="L418" s="22"/>
      <c r="M418" s="48"/>
      <c r="T418" s="49"/>
      <c r="AT418" s="6" t="s">
        <v>132</v>
      </c>
      <c r="AU418" s="6" t="s">
        <v>84</v>
      </c>
    </row>
    <row r="419" spans="2:51" s="6" customFormat="1" ht="15.75" customHeight="1">
      <c r="B419" s="127"/>
      <c r="D419" s="128" t="s">
        <v>134</v>
      </c>
      <c r="E419" s="129"/>
      <c r="F419" s="130" t="s">
        <v>649</v>
      </c>
      <c r="H419" s="131">
        <v>16</v>
      </c>
      <c r="L419" s="127"/>
      <c r="M419" s="132"/>
      <c r="T419" s="133"/>
      <c r="AT419" s="129" t="s">
        <v>134</v>
      </c>
      <c r="AU419" s="129" t="s">
        <v>84</v>
      </c>
      <c r="AV419" s="129" t="s">
        <v>84</v>
      </c>
      <c r="AW419" s="129" t="s">
        <v>90</v>
      </c>
      <c r="AX419" s="129" t="s">
        <v>78</v>
      </c>
      <c r="AY419" s="129" t="s">
        <v>123</v>
      </c>
    </row>
    <row r="420" spans="2:51" s="6" customFormat="1" ht="15.75" customHeight="1">
      <c r="B420" s="127"/>
      <c r="D420" s="128" t="s">
        <v>134</v>
      </c>
      <c r="E420" s="129"/>
      <c r="F420" s="130" t="s">
        <v>650</v>
      </c>
      <c r="H420" s="131">
        <v>11.25</v>
      </c>
      <c r="L420" s="127"/>
      <c r="M420" s="132"/>
      <c r="T420" s="133"/>
      <c r="AT420" s="129" t="s">
        <v>134</v>
      </c>
      <c r="AU420" s="129" t="s">
        <v>84</v>
      </c>
      <c r="AV420" s="129" t="s">
        <v>84</v>
      </c>
      <c r="AW420" s="129" t="s">
        <v>90</v>
      </c>
      <c r="AX420" s="129" t="s">
        <v>78</v>
      </c>
      <c r="AY420" s="129" t="s">
        <v>123</v>
      </c>
    </row>
    <row r="421" spans="2:51" s="6" customFormat="1" ht="15.75" customHeight="1">
      <c r="B421" s="127"/>
      <c r="D421" s="128" t="s">
        <v>134</v>
      </c>
      <c r="E421" s="129"/>
      <c r="F421" s="130" t="s">
        <v>656</v>
      </c>
      <c r="H421" s="131">
        <v>20.72</v>
      </c>
      <c r="L421" s="127"/>
      <c r="M421" s="132"/>
      <c r="T421" s="133"/>
      <c r="AT421" s="129" t="s">
        <v>134</v>
      </c>
      <c r="AU421" s="129" t="s">
        <v>84</v>
      </c>
      <c r="AV421" s="129" t="s">
        <v>84</v>
      </c>
      <c r="AW421" s="129" t="s">
        <v>90</v>
      </c>
      <c r="AX421" s="129" t="s">
        <v>78</v>
      </c>
      <c r="AY421" s="129" t="s">
        <v>123</v>
      </c>
    </row>
    <row r="422" spans="2:51" s="6" customFormat="1" ht="15.75" customHeight="1">
      <c r="B422" s="134"/>
      <c r="D422" s="128" t="s">
        <v>134</v>
      </c>
      <c r="E422" s="135"/>
      <c r="F422" s="136" t="s">
        <v>137</v>
      </c>
      <c r="H422" s="137">
        <v>47.97</v>
      </c>
      <c r="L422" s="134"/>
      <c r="M422" s="138"/>
      <c r="T422" s="139"/>
      <c r="AT422" s="135" t="s">
        <v>134</v>
      </c>
      <c r="AU422" s="135" t="s">
        <v>84</v>
      </c>
      <c r="AV422" s="135" t="s">
        <v>130</v>
      </c>
      <c r="AW422" s="135" t="s">
        <v>90</v>
      </c>
      <c r="AX422" s="135" t="s">
        <v>23</v>
      </c>
      <c r="AY422" s="135" t="s">
        <v>123</v>
      </c>
    </row>
    <row r="423" spans="2:65" s="6" customFormat="1" ht="15.75" customHeight="1">
      <c r="B423" s="22"/>
      <c r="C423" s="113" t="s">
        <v>688</v>
      </c>
      <c r="D423" s="113" t="s">
        <v>125</v>
      </c>
      <c r="E423" s="114" t="s">
        <v>689</v>
      </c>
      <c r="F423" s="115" t="s">
        <v>690</v>
      </c>
      <c r="G423" s="116" t="s">
        <v>194</v>
      </c>
      <c r="H423" s="117">
        <v>7.35</v>
      </c>
      <c r="I423" s="118"/>
      <c r="J423" s="119">
        <f>ROUND($I$423*$H$423,2)</f>
        <v>0</v>
      </c>
      <c r="K423" s="115" t="s">
        <v>129</v>
      </c>
      <c r="L423" s="22"/>
      <c r="M423" s="120"/>
      <c r="N423" s="121" t="s">
        <v>49</v>
      </c>
      <c r="Q423" s="122">
        <v>0.00073</v>
      </c>
      <c r="R423" s="122">
        <f>$Q$423*$H$423</f>
        <v>0.0053655</v>
      </c>
      <c r="S423" s="122">
        <v>0.001</v>
      </c>
      <c r="T423" s="123">
        <f>$S$423*$H$423</f>
        <v>0.00735</v>
      </c>
      <c r="AR423" s="71" t="s">
        <v>130</v>
      </c>
      <c r="AT423" s="71" t="s">
        <v>125</v>
      </c>
      <c r="AU423" s="71" t="s">
        <v>84</v>
      </c>
      <c r="AY423" s="6" t="s">
        <v>123</v>
      </c>
      <c r="BE423" s="124">
        <f>IF($N$423="základní",$J$423,0)</f>
        <v>0</v>
      </c>
      <c r="BF423" s="124">
        <f>IF($N$423="snížená",$J$423,0)</f>
        <v>0</v>
      </c>
      <c r="BG423" s="124">
        <f>IF($N$423="zákl. přenesená",$J$423,0)</f>
        <v>0</v>
      </c>
      <c r="BH423" s="124">
        <f>IF($N$423="sníž. přenesená",$J$423,0)</f>
        <v>0</v>
      </c>
      <c r="BI423" s="124">
        <f>IF($N$423="nulová",$J$423,0)</f>
        <v>0</v>
      </c>
      <c r="BJ423" s="71" t="s">
        <v>23</v>
      </c>
      <c r="BK423" s="124">
        <f>ROUND($I$423*$H$423,2)</f>
        <v>0</v>
      </c>
      <c r="BL423" s="71" t="s">
        <v>130</v>
      </c>
      <c r="BM423" s="71" t="s">
        <v>691</v>
      </c>
    </row>
    <row r="424" spans="2:47" s="6" customFormat="1" ht="16.5" customHeight="1">
      <c r="B424" s="22"/>
      <c r="D424" s="125" t="s">
        <v>132</v>
      </c>
      <c r="F424" s="126" t="s">
        <v>692</v>
      </c>
      <c r="L424" s="22"/>
      <c r="M424" s="48"/>
      <c r="T424" s="49"/>
      <c r="AT424" s="6" t="s">
        <v>132</v>
      </c>
      <c r="AU424" s="6" t="s">
        <v>84</v>
      </c>
    </row>
    <row r="425" spans="2:51" s="6" customFormat="1" ht="15.75" customHeight="1">
      <c r="B425" s="127"/>
      <c r="D425" s="128" t="s">
        <v>134</v>
      </c>
      <c r="E425" s="129"/>
      <c r="F425" s="130" t="s">
        <v>693</v>
      </c>
      <c r="H425" s="131">
        <v>7.35</v>
      </c>
      <c r="L425" s="127"/>
      <c r="M425" s="132"/>
      <c r="T425" s="133"/>
      <c r="AT425" s="129" t="s">
        <v>134</v>
      </c>
      <c r="AU425" s="129" t="s">
        <v>84</v>
      </c>
      <c r="AV425" s="129" t="s">
        <v>84</v>
      </c>
      <c r="AW425" s="129" t="s">
        <v>90</v>
      </c>
      <c r="AX425" s="129" t="s">
        <v>23</v>
      </c>
      <c r="AY425" s="129" t="s">
        <v>123</v>
      </c>
    </row>
    <row r="426" spans="2:63" s="102" customFormat="1" ht="30.75" customHeight="1">
      <c r="B426" s="103"/>
      <c r="D426" s="104" t="s">
        <v>77</v>
      </c>
      <c r="E426" s="111" t="s">
        <v>694</v>
      </c>
      <c r="F426" s="111" t="s">
        <v>695</v>
      </c>
      <c r="J426" s="112">
        <f>$BK$426</f>
        <v>0</v>
      </c>
      <c r="L426" s="103"/>
      <c r="M426" s="107"/>
      <c r="P426" s="108">
        <f>SUM($P$427:$P$453)</f>
        <v>0</v>
      </c>
      <c r="R426" s="108">
        <f>SUM($R$427:$R$453)</f>
        <v>0</v>
      </c>
      <c r="T426" s="109">
        <f>SUM($T$427:$T$453)</f>
        <v>0</v>
      </c>
      <c r="AR426" s="104" t="s">
        <v>23</v>
      </c>
      <c r="AT426" s="104" t="s">
        <v>77</v>
      </c>
      <c r="AU426" s="104" t="s">
        <v>23</v>
      </c>
      <c r="AY426" s="104" t="s">
        <v>123</v>
      </c>
      <c r="BK426" s="110">
        <f>SUM($BK$427:$BK$453)</f>
        <v>0</v>
      </c>
    </row>
    <row r="427" spans="2:65" s="6" customFormat="1" ht="15.75" customHeight="1">
      <c r="B427" s="22"/>
      <c r="C427" s="113" t="s">
        <v>696</v>
      </c>
      <c r="D427" s="113" t="s">
        <v>125</v>
      </c>
      <c r="E427" s="114" t="s">
        <v>697</v>
      </c>
      <c r="F427" s="115" t="s">
        <v>698</v>
      </c>
      <c r="G427" s="116" t="s">
        <v>178</v>
      </c>
      <c r="H427" s="117">
        <v>54.365</v>
      </c>
      <c r="I427" s="118"/>
      <c r="J427" s="119">
        <f>ROUND($I$427*$H$427,2)</f>
        <v>0</v>
      </c>
      <c r="K427" s="115" t="s">
        <v>129</v>
      </c>
      <c r="L427" s="22"/>
      <c r="M427" s="120"/>
      <c r="N427" s="121" t="s">
        <v>49</v>
      </c>
      <c r="Q427" s="122">
        <v>0</v>
      </c>
      <c r="R427" s="122">
        <f>$Q$427*$H$427</f>
        <v>0</v>
      </c>
      <c r="S427" s="122">
        <v>0</v>
      </c>
      <c r="T427" s="123">
        <f>$S$427*$H$427</f>
        <v>0</v>
      </c>
      <c r="AR427" s="71" t="s">
        <v>130</v>
      </c>
      <c r="AT427" s="71" t="s">
        <v>125</v>
      </c>
      <c r="AU427" s="71" t="s">
        <v>84</v>
      </c>
      <c r="AY427" s="6" t="s">
        <v>123</v>
      </c>
      <c r="BE427" s="124">
        <f>IF($N$427="základní",$J$427,0)</f>
        <v>0</v>
      </c>
      <c r="BF427" s="124">
        <f>IF($N$427="snížená",$J$427,0)</f>
        <v>0</v>
      </c>
      <c r="BG427" s="124">
        <f>IF($N$427="zákl. přenesená",$J$427,0)</f>
        <v>0</v>
      </c>
      <c r="BH427" s="124">
        <f>IF($N$427="sníž. přenesená",$J$427,0)</f>
        <v>0</v>
      </c>
      <c r="BI427" s="124">
        <f>IF($N$427="nulová",$J$427,0)</f>
        <v>0</v>
      </c>
      <c r="BJ427" s="71" t="s">
        <v>23</v>
      </c>
      <c r="BK427" s="124">
        <f>ROUND($I$427*$H$427,2)</f>
        <v>0</v>
      </c>
      <c r="BL427" s="71" t="s">
        <v>130</v>
      </c>
      <c r="BM427" s="71" t="s">
        <v>699</v>
      </c>
    </row>
    <row r="428" spans="2:47" s="6" customFormat="1" ht="16.5" customHeight="1">
      <c r="B428" s="22"/>
      <c r="D428" s="125" t="s">
        <v>132</v>
      </c>
      <c r="F428" s="126" t="s">
        <v>700</v>
      </c>
      <c r="L428" s="22"/>
      <c r="M428" s="48"/>
      <c r="T428" s="49"/>
      <c r="AT428" s="6" t="s">
        <v>132</v>
      </c>
      <c r="AU428" s="6" t="s">
        <v>84</v>
      </c>
    </row>
    <row r="429" spans="2:51" s="6" customFormat="1" ht="15.75" customHeight="1">
      <c r="B429" s="127"/>
      <c r="D429" s="128" t="s">
        <v>134</v>
      </c>
      <c r="E429" s="129"/>
      <c r="F429" s="130" t="s">
        <v>701</v>
      </c>
      <c r="H429" s="131">
        <v>33.075</v>
      </c>
      <c r="L429" s="127"/>
      <c r="M429" s="132"/>
      <c r="T429" s="133"/>
      <c r="AT429" s="129" t="s">
        <v>134</v>
      </c>
      <c r="AU429" s="129" t="s">
        <v>84</v>
      </c>
      <c r="AV429" s="129" t="s">
        <v>84</v>
      </c>
      <c r="AW429" s="129" t="s">
        <v>90</v>
      </c>
      <c r="AX429" s="129" t="s">
        <v>78</v>
      </c>
      <c r="AY429" s="129" t="s">
        <v>123</v>
      </c>
    </row>
    <row r="430" spans="2:51" s="6" customFormat="1" ht="15.75" customHeight="1">
      <c r="B430" s="127"/>
      <c r="D430" s="128" t="s">
        <v>134</v>
      </c>
      <c r="E430" s="129"/>
      <c r="F430" s="130" t="s">
        <v>702</v>
      </c>
      <c r="H430" s="131">
        <v>17.93</v>
      </c>
      <c r="L430" s="127"/>
      <c r="M430" s="132"/>
      <c r="T430" s="133"/>
      <c r="AT430" s="129" t="s">
        <v>134</v>
      </c>
      <c r="AU430" s="129" t="s">
        <v>84</v>
      </c>
      <c r="AV430" s="129" t="s">
        <v>84</v>
      </c>
      <c r="AW430" s="129" t="s">
        <v>90</v>
      </c>
      <c r="AX430" s="129" t="s">
        <v>78</v>
      </c>
      <c r="AY430" s="129" t="s">
        <v>123</v>
      </c>
    </row>
    <row r="431" spans="2:51" s="6" customFormat="1" ht="15.75" customHeight="1">
      <c r="B431" s="127"/>
      <c r="D431" s="128" t="s">
        <v>134</v>
      </c>
      <c r="E431" s="129"/>
      <c r="F431" s="130" t="s">
        <v>703</v>
      </c>
      <c r="H431" s="131">
        <v>3.36</v>
      </c>
      <c r="L431" s="127"/>
      <c r="M431" s="132"/>
      <c r="T431" s="133"/>
      <c r="AT431" s="129" t="s">
        <v>134</v>
      </c>
      <c r="AU431" s="129" t="s">
        <v>84</v>
      </c>
      <c r="AV431" s="129" t="s">
        <v>84</v>
      </c>
      <c r="AW431" s="129" t="s">
        <v>90</v>
      </c>
      <c r="AX431" s="129" t="s">
        <v>78</v>
      </c>
      <c r="AY431" s="129" t="s">
        <v>123</v>
      </c>
    </row>
    <row r="432" spans="2:51" s="6" customFormat="1" ht="15.75" customHeight="1">
      <c r="B432" s="134"/>
      <c r="D432" s="128" t="s">
        <v>134</v>
      </c>
      <c r="E432" s="135"/>
      <c r="F432" s="136" t="s">
        <v>137</v>
      </c>
      <c r="H432" s="137">
        <v>54.365</v>
      </c>
      <c r="L432" s="134"/>
      <c r="M432" s="138"/>
      <c r="T432" s="139"/>
      <c r="AT432" s="135" t="s">
        <v>134</v>
      </c>
      <c r="AU432" s="135" t="s">
        <v>84</v>
      </c>
      <c r="AV432" s="135" t="s">
        <v>130</v>
      </c>
      <c r="AW432" s="135" t="s">
        <v>90</v>
      </c>
      <c r="AX432" s="135" t="s">
        <v>23</v>
      </c>
      <c r="AY432" s="135" t="s">
        <v>123</v>
      </c>
    </row>
    <row r="433" spans="2:65" s="6" customFormat="1" ht="15.75" customHeight="1">
      <c r="B433" s="22"/>
      <c r="C433" s="113" t="s">
        <v>704</v>
      </c>
      <c r="D433" s="113" t="s">
        <v>125</v>
      </c>
      <c r="E433" s="114" t="s">
        <v>705</v>
      </c>
      <c r="F433" s="115" t="s">
        <v>706</v>
      </c>
      <c r="G433" s="116" t="s">
        <v>178</v>
      </c>
      <c r="H433" s="117">
        <v>761.11</v>
      </c>
      <c r="I433" s="118"/>
      <c r="J433" s="119">
        <f>ROUND($I$433*$H$433,2)</f>
        <v>0</v>
      </c>
      <c r="K433" s="115" t="s">
        <v>129</v>
      </c>
      <c r="L433" s="22"/>
      <c r="M433" s="120"/>
      <c r="N433" s="121" t="s">
        <v>49</v>
      </c>
      <c r="Q433" s="122">
        <v>0</v>
      </c>
      <c r="R433" s="122">
        <f>$Q$433*$H$433</f>
        <v>0</v>
      </c>
      <c r="S433" s="122">
        <v>0</v>
      </c>
      <c r="T433" s="123">
        <f>$S$433*$H$433</f>
        <v>0</v>
      </c>
      <c r="AR433" s="71" t="s">
        <v>130</v>
      </c>
      <c r="AT433" s="71" t="s">
        <v>125</v>
      </c>
      <c r="AU433" s="71" t="s">
        <v>84</v>
      </c>
      <c r="AY433" s="6" t="s">
        <v>123</v>
      </c>
      <c r="BE433" s="124">
        <f>IF($N$433="základní",$J$433,0)</f>
        <v>0</v>
      </c>
      <c r="BF433" s="124">
        <f>IF($N$433="snížená",$J$433,0)</f>
        <v>0</v>
      </c>
      <c r="BG433" s="124">
        <f>IF($N$433="zákl. přenesená",$J$433,0)</f>
        <v>0</v>
      </c>
      <c r="BH433" s="124">
        <f>IF($N$433="sníž. přenesená",$J$433,0)</f>
        <v>0</v>
      </c>
      <c r="BI433" s="124">
        <f>IF($N$433="nulová",$J$433,0)</f>
        <v>0</v>
      </c>
      <c r="BJ433" s="71" t="s">
        <v>23</v>
      </c>
      <c r="BK433" s="124">
        <f>ROUND($I$433*$H$433,2)</f>
        <v>0</v>
      </c>
      <c r="BL433" s="71" t="s">
        <v>130</v>
      </c>
      <c r="BM433" s="71" t="s">
        <v>707</v>
      </c>
    </row>
    <row r="434" spans="2:47" s="6" customFormat="1" ht="27" customHeight="1">
      <c r="B434" s="22"/>
      <c r="D434" s="125" t="s">
        <v>132</v>
      </c>
      <c r="F434" s="126" t="s">
        <v>708</v>
      </c>
      <c r="L434" s="22"/>
      <c r="M434" s="48"/>
      <c r="T434" s="49"/>
      <c r="AT434" s="6" t="s">
        <v>132</v>
      </c>
      <c r="AU434" s="6" t="s">
        <v>84</v>
      </c>
    </row>
    <row r="435" spans="2:51" s="6" customFormat="1" ht="15.75" customHeight="1">
      <c r="B435" s="127"/>
      <c r="D435" s="128" t="s">
        <v>134</v>
      </c>
      <c r="E435" s="129"/>
      <c r="F435" s="130" t="s">
        <v>709</v>
      </c>
      <c r="H435" s="131">
        <v>463.05</v>
      </c>
      <c r="L435" s="127"/>
      <c r="M435" s="132"/>
      <c r="T435" s="133"/>
      <c r="AT435" s="129" t="s">
        <v>134</v>
      </c>
      <c r="AU435" s="129" t="s">
        <v>84</v>
      </c>
      <c r="AV435" s="129" t="s">
        <v>84</v>
      </c>
      <c r="AW435" s="129" t="s">
        <v>90</v>
      </c>
      <c r="AX435" s="129" t="s">
        <v>78</v>
      </c>
      <c r="AY435" s="129" t="s">
        <v>123</v>
      </c>
    </row>
    <row r="436" spans="2:51" s="6" customFormat="1" ht="15.75" customHeight="1">
      <c r="B436" s="127"/>
      <c r="D436" s="128" t="s">
        <v>134</v>
      </c>
      <c r="E436" s="129"/>
      <c r="F436" s="130" t="s">
        <v>710</v>
      </c>
      <c r="H436" s="131">
        <v>251.02</v>
      </c>
      <c r="L436" s="127"/>
      <c r="M436" s="132"/>
      <c r="T436" s="133"/>
      <c r="AT436" s="129" t="s">
        <v>134</v>
      </c>
      <c r="AU436" s="129" t="s">
        <v>84</v>
      </c>
      <c r="AV436" s="129" t="s">
        <v>84</v>
      </c>
      <c r="AW436" s="129" t="s">
        <v>90</v>
      </c>
      <c r="AX436" s="129" t="s">
        <v>78</v>
      </c>
      <c r="AY436" s="129" t="s">
        <v>123</v>
      </c>
    </row>
    <row r="437" spans="2:51" s="6" customFormat="1" ht="15.75" customHeight="1">
      <c r="B437" s="127"/>
      <c r="D437" s="128" t="s">
        <v>134</v>
      </c>
      <c r="E437" s="129"/>
      <c r="F437" s="130" t="s">
        <v>711</v>
      </c>
      <c r="H437" s="131">
        <v>47.04</v>
      </c>
      <c r="L437" s="127"/>
      <c r="M437" s="132"/>
      <c r="T437" s="133"/>
      <c r="AT437" s="129" t="s">
        <v>134</v>
      </c>
      <c r="AU437" s="129" t="s">
        <v>84</v>
      </c>
      <c r="AV437" s="129" t="s">
        <v>84</v>
      </c>
      <c r="AW437" s="129" t="s">
        <v>90</v>
      </c>
      <c r="AX437" s="129" t="s">
        <v>78</v>
      </c>
      <c r="AY437" s="129" t="s">
        <v>123</v>
      </c>
    </row>
    <row r="438" spans="2:51" s="6" customFormat="1" ht="15.75" customHeight="1">
      <c r="B438" s="134"/>
      <c r="D438" s="128" t="s">
        <v>134</v>
      </c>
      <c r="E438" s="135"/>
      <c r="F438" s="136" t="s">
        <v>137</v>
      </c>
      <c r="H438" s="137">
        <v>761.11</v>
      </c>
      <c r="L438" s="134"/>
      <c r="M438" s="138"/>
      <c r="T438" s="139"/>
      <c r="AT438" s="135" t="s">
        <v>134</v>
      </c>
      <c r="AU438" s="135" t="s">
        <v>84</v>
      </c>
      <c r="AV438" s="135" t="s">
        <v>130</v>
      </c>
      <c r="AW438" s="135" t="s">
        <v>90</v>
      </c>
      <c r="AX438" s="135" t="s">
        <v>23</v>
      </c>
      <c r="AY438" s="135" t="s">
        <v>123</v>
      </c>
    </row>
    <row r="439" spans="2:65" s="6" customFormat="1" ht="15.75" customHeight="1">
      <c r="B439" s="22"/>
      <c r="C439" s="113" t="s">
        <v>712</v>
      </c>
      <c r="D439" s="113" t="s">
        <v>125</v>
      </c>
      <c r="E439" s="114" t="s">
        <v>713</v>
      </c>
      <c r="F439" s="115" t="s">
        <v>714</v>
      </c>
      <c r="G439" s="116" t="s">
        <v>178</v>
      </c>
      <c r="H439" s="117">
        <v>0.459</v>
      </c>
      <c r="I439" s="118"/>
      <c r="J439" s="119">
        <f>ROUND($I$439*$H$439,2)</f>
        <v>0</v>
      </c>
      <c r="K439" s="115" t="s">
        <v>129</v>
      </c>
      <c r="L439" s="22"/>
      <c r="M439" s="120"/>
      <c r="N439" s="121" t="s">
        <v>49</v>
      </c>
      <c r="Q439" s="122">
        <v>0</v>
      </c>
      <c r="R439" s="122">
        <f>$Q$439*$H$439</f>
        <v>0</v>
      </c>
      <c r="S439" s="122">
        <v>0</v>
      </c>
      <c r="T439" s="123">
        <f>$S$439*$H$439</f>
        <v>0</v>
      </c>
      <c r="AR439" s="71" t="s">
        <v>130</v>
      </c>
      <c r="AT439" s="71" t="s">
        <v>125</v>
      </c>
      <c r="AU439" s="71" t="s">
        <v>84</v>
      </c>
      <c r="AY439" s="6" t="s">
        <v>123</v>
      </c>
      <c r="BE439" s="124">
        <f>IF($N$439="základní",$J$439,0)</f>
        <v>0</v>
      </c>
      <c r="BF439" s="124">
        <f>IF($N$439="snížená",$J$439,0)</f>
        <v>0</v>
      </c>
      <c r="BG439" s="124">
        <f>IF($N$439="zákl. přenesená",$J$439,0)</f>
        <v>0</v>
      </c>
      <c r="BH439" s="124">
        <f>IF($N$439="sníž. přenesená",$J$439,0)</f>
        <v>0</v>
      </c>
      <c r="BI439" s="124">
        <f>IF($N$439="nulová",$J$439,0)</f>
        <v>0</v>
      </c>
      <c r="BJ439" s="71" t="s">
        <v>23</v>
      </c>
      <c r="BK439" s="124">
        <f>ROUND($I$439*$H$439,2)</f>
        <v>0</v>
      </c>
      <c r="BL439" s="71" t="s">
        <v>130</v>
      </c>
      <c r="BM439" s="71" t="s">
        <v>715</v>
      </c>
    </row>
    <row r="440" spans="2:47" s="6" customFormat="1" ht="27" customHeight="1">
      <c r="B440" s="22"/>
      <c r="D440" s="125" t="s">
        <v>132</v>
      </c>
      <c r="F440" s="126" t="s">
        <v>716</v>
      </c>
      <c r="L440" s="22"/>
      <c r="M440" s="48"/>
      <c r="T440" s="49"/>
      <c r="AT440" s="6" t="s">
        <v>132</v>
      </c>
      <c r="AU440" s="6" t="s">
        <v>84</v>
      </c>
    </row>
    <row r="441" spans="2:51" s="6" customFormat="1" ht="15.75" customHeight="1">
      <c r="B441" s="127"/>
      <c r="D441" s="128" t="s">
        <v>134</v>
      </c>
      <c r="E441" s="129"/>
      <c r="F441" s="130" t="s">
        <v>717</v>
      </c>
      <c r="H441" s="131">
        <v>0.459</v>
      </c>
      <c r="L441" s="127"/>
      <c r="M441" s="132"/>
      <c r="T441" s="133"/>
      <c r="AT441" s="129" t="s">
        <v>134</v>
      </c>
      <c r="AU441" s="129" t="s">
        <v>84</v>
      </c>
      <c r="AV441" s="129" t="s">
        <v>84</v>
      </c>
      <c r="AW441" s="129" t="s">
        <v>90</v>
      </c>
      <c r="AX441" s="129" t="s">
        <v>23</v>
      </c>
      <c r="AY441" s="129" t="s">
        <v>123</v>
      </c>
    </row>
    <row r="442" spans="2:65" s="6" customFormat="1" ht="15.75" customHeight="1">
      <c r="B442" s="22"/>
      <c r="C442" s="113" t="s">
        <v>718</v>
      </c>
      <c r="D442" s="113" t="s">
        <v>125</v>
      </c>
      <c r="E442" s="114" t="s">
        <v>719</v>
      </c>
      <c r="F442" s="115" t="s">
        <v>720</v>
      </c>
      <c r="G442" s="116" t="s">
        <v>178</v>
      </c>
      <c r="H442" s="117">
        <v>4.131</v>
      </c>
      <c r="I442" s="118"/>
      <c r="J442" s="119">
        <f>ROUND($I$442*$H$442,2)</f>
        <v>0</v>
      </c>
      <c r="K442" s="115" t="s">
        <v>129</v>
      </c>
      <c r="L442" s="22"/>
      <c r="M442" s="120"/>
      <c r="N442" s="121" t="s">
        <v>49</v>
      </c>
      <c r="Q442" s="122">
        <v>0</v>
      </c>
      <c r="R442" s="122">
        <f>$Q$442*$H$442</f>
        <v>0</v>
      </c>
      <c r="S442" s="122">
        <v>0</v>
      </c>
      <c r="T442" s="123">
        <f>$S$442*$H$442</f>
        <v>0</v>
      </c>
      <c r="AR442" s="71" t="s">
        <v>130</v>
      </c>
      <c r="AT442" s="71" t="s">
        <v>125</v>
      </c>
      <c r="AU442" s="71" t="s">
        <v>84</v>
      </c>
      <c r="AY442" s="6" t="s">
        <v>123</v>
      </c>
      <c r="BE442" s="124">
        <f>IF($N$442="základní",$J$442,0)</f>
        <v>0</v>
      </c>
      <c r="BF442" s="124">
        <f>IF($N$442="snížená",$J$442,0)</f>
        <v>0</v>
      </c>
      <c r="BG442" s="124">
        <f>IF($N$442="zákl. přenesená",$J$442,0)</f>
        <v>0</v>
      </c>
      <c r="BH442" s="124">
        <f>IF($N$442="sníž. přenesená",$J$442,0)</f>
        <v>0</v>
      </c>
      <c r="BI442" s="124">
        <f>IF($N$442="nulová",$J$442,0)</f>
        <v>0</v>
      </c>
      <c r="BJ442" s="71" t="s">
        <v>23</v>
      </c>
      <c r="BK442" s="124">
        <f>ROUND($I$442*$H$442,2)</f>
        <v>0</v>
      </c>
      <c r="BL442" s="71" t="s">
        <v>130</v>
      </c>
      <c r="BM442" s="71" t="s">
        <v>721</v>
      </c>
    </row>
    <row r="443" spans="2:47" s="6" customFormat="1" ht="27" customHeight="1">
      <c r="B443" s="22"/>
      <c r="D443" s="125" t="s">
        <v>132</v>
      </c>
      <c r="F443" s="126" t="s">
        <v>722</v>
      </c>
      <c r="L443" s="22"/>
      <c r="M443" s="48"/>
      <c r="T443" s="49"/>
      <c r="AT443" s="6" t="s">
        <v>132</v>
      </c>
      <c r="AU443" s="6" t="s">
        <v>84</v>
      </c>
    </row>
    <row r="444" spans="2:51" s="6" customFormat="1" ht="15.75" customHeight="1">
      <c r="B444" s="127"/>
      <c r="D444" s="128" t="s">
        <v>134</v>
      </c>
      <c r="E444" s="129"/>
      <c r="F444" s="130" t="s">
        <v>723</v>
      </c>
      <c r="H444" s="131">
        <v>4.131</v>
      </c>
      <c r="L444" s="127"/>
      <c r="M444" s="132"/>
      <c r="T444" s="133"/>
      <c r="AT444" s="129" t="s">
        <v>134</v>
      </c>
      <c r="AU444" s="129" t="s">
        <v>84</v>
      </c>
      <c r="AV444" s="129" t="s">
        <v>84</v>
      </c>
      <c r="AW444" s="129" t="s">
        <v>90</v>
      </c>
      <c r="AX444" s="129" t="s">
        <v>23</v>
      </c>
      <c r="AY444" s="129" t="s">
        <v>123</v>
      </c>
    </row>
    <row r="445" spans="2:65" s="6" customFormat="1" ht="15.75" customHeight="1">
      <c r="B445" s="22"/>
      <c r="C445" s="113" t="s">
        <v>724</v>
      </c>
      <c r="D445" s="113" t="s">
        <v>125</v>
      </c>
      <c r="E445" s="114" t="s">
        <v>725</v>
      </c>
      <c r="F445" s="115" t="s">
        <v>726</v>
      </c>
      <c r="G445" s="116" t="s">
        <v>178</v>
      </c>
      <c r="H445" s="117">
        <v>17.93</v>
      </c>
      <c r="I445" s="118"/>
      <c r="J445" s="119">
        <f>ROUND($I$445*$H$445,2)</f>
        <v>0</v>
      </c>
      <c r="K445" s="115" t="s">
        <v>129</v>
      </c>
      <c r="L445" s="22"/>
      <c r="M445" s="120"/>
      <c r="N445" s="121" t="s">
        <v>49</v>
      </c>
      <c r="Q445" s="122">
        <v>0</v>
      </c>
      <c r="R445" s="122">
        <f>$Q$445*$H$445</f>
        <v>0</v>
      </c>
      <c r="S445" s="122">
        <v>0</v>
      </c>
      <c r="T445" s="123">
        <f>$S$445*$H$445</f>
        <v>0</v>
      </c>
      <c r="AR445" s="71" t="s">
        <v>130</v>
      </c>
      <c r="AT445" s="71" t="s">
        <v>125</v>
      </c>
      <c r="AU445" s="71" t="s">
        <v>84</v>
      </c>
      <c r="AY445" s="6" t="s">
        <v>123</v>
      </c>
      <c r="BE445" s="124">
        <f>IF($N$445="základní",$J$445,0)</f>
        <v>0</v>
      </c>
      <c r="BF445" s="124">
        <f>IF($N$445="snížená",$J$445,0)</f>
        <v>0</v>
      </c>
      <c r="BG445" s="124">
        <f>IF($N$445="zákl. přenesená",$J$445,0)</f>
        <v>0</v>
      </c>
      <c r="BH445" s="124">
        <f>IF($N$445="sníž. přenesená",$J$445,0)</f>
        <v>0</v>
      </c>
      <c r="BI445" s="124">
        <f>IF($N$445="nulová",$J$445,0)</f>
        <v>0</v>
      </c>
      <c r="BJ445" s="71" t="s">
        <v>23</v>
      </c>
      <c r="BK445" s="124">
        <f>ROUND($I$445*$H$445,2)</f>
        <v>0</v>
      </c>
      <c r="BL445" s="71" t="s">
        <v>130</v>
      </c>
      <c r="BM445" s="71" t="s">
        <v>727</v>
      </c>
    </row>
    <row r="446" spans="2:47" s="6" customFormat="1" ht="16.5" customHeight="1">
      <c r="B446" s="22"/>
      <c r="D446" s="125" t="s">
        <v>132</v>
      </c>
      <c r="F446" s="126" t="s">
        <v>728</v>
      </c>
      <c r="L446" s="22"/>
      <c r="M446" s="48"/>
      <c r="T446" s="49"/>
      <c r="AT446" s="6" t="s">
        <v>132</v>
      </c>
      <c r="AU446" s="6" t="s">
        <v>84</v>
      </c>
    </row>
    <row r="447" spans="2:51" s="6" customFormat="1" ht="15.75" customHeight="1">
      <c r="B447" s="127"/>
      <c r="D447" s="128" t="s">
        <v>134</v>
      </c>
      <c r="E447" s="129"/>
      <c r="F447" s="130" t="s">
        <v>729</v>
      </c>
      <c r="H447" s="131">
        <v>17.93</v>
      </c>
      <c r="L447" s="127"/>
      <c r="M447" s="132"/>
      <c r="T447" s="133"/>
      <c r="AT447" s="129" t="s">
        <v>134</v>
      </c>
      <c r="AU447" s="129" t="s">
        <v>84</v>
      </c>
      <c r="AV447" s="129" t="s">
        <v>84</v>
      </c>
      <c r="AW447" s="129" t="s">
        <v>90</v>
      </c>
      <c r="AX447" s="129" t="s">
        <v>23</v>
      </c>
      <c r="AY447" s="129" t="s">
        <v>123</v>
      </c>
    </row>
    <row r="448" spans="2:65" s="6" customFormat="1" ht="15.75" customHeight="1">
      <c r="B448" s="22"/>
      <c r="C448" s="113" t="s">
        <v>730</v>
      </c>
      <c r="D448" s="113" t="s">
        <v>125</v>
      </c>
      <c r="E448" s="114" t="s">
        <v>731</v>
      </c>
      <c r="F448" s="115" t="s">
        <v>732</v>
      </c>
      <c r="G448" s="116" t="s">
        <v>178</v>
      </c>
      <c r="H448" s="117">
        <v>3.36</v>
      </c>
      <c r="I448" s="118"/>
      <c r="J448" s="119">
        <f>ROUND($I$448*$H$448,2)</f>
        <v>0</v>
      </c>
      <c r="K448" s="115" t="s">
        <v>129</v>
      </c>
      <c r="L448" s="22"/>
      <c r="M448" s="120"/>
      <c r="N448" s="121" t="s">
        <v>49</v>
      </c>
      <c r="Q448" s="122">
        <v>0</v>
      </c>
      <c r="R448" s="122">
        <f>$Q$448*$H$448</f>
        <v>0</v>
      </c>
      <c r="S448" s="122">
        <v>0</v>
      </c>
      <c r="T448" s="123">
        <f>$S$448*$H$448</f>
        <v>0</v>
      </c>
      <c r="AR448" s="71" t="s">
        <v>130</v>
      </c>
      <c r="AT448" s="71" t="s">
        <v>125</v>
      </c>
      <c r="AU448" s="71" t="s">
        <v>84</v>
      </c>
      <c r="AY448" s="6" t="s">
        <v>123</v>
      </c>
      <c r="BE448" s="124">
        <f>IF($N$448="základní",$J$448,0)</f>
        <v>0</v>
      </c>
      <c r="BF448" s="124">
        <f>IF($N$448="snížená",$J$448,0)</f>
        <v>0</v>
      </c>
      <c r="BG448" s="124">
        <f>IF($N$448="zákl. přenesená",$J$448,0)</f>
        <v>0</v>
      </c>
      <c r="BH448" s="124">
        <f>IF($N$448="sníž. přenesená",$J$448,0)</f>
        <v>0</v>
      </c>
      <c r="BI448" s="124">
        <f>IF($N$448="nulová",$J$448,0)</f>
        <v>0</v>
      </c>
      <c r="BJ448" s="71" t="s">
        <v>23</v>
      </c>
      <c r="BK448" s="124">
        <f>ROUND($I$448*$H$448,2)</f>
        <v>0</v>
      </c>
      <c r="BL448" s="71" t="s">
        <v>130</v>
      </c>
      <c r="BM448" s="71" t="s">
        <v>733</v>
      </c>
    </row>
    <row r="449" spans="2:47" s="6" customFormat="1" ht="16.5" customHeight="1">
      <c r="B449" s="22"/>
      <c r="D449" s="125" t="s">
        <v>132</v>
      </c>
      <c r="F449" s="126" t="s">
        <v>734</v>
      </c>
      <c r="L449" s="22"/>
      <c r="M449" s="48"/>
      <c r="T449" s="49"/>
      <c r="AT449" s="6" t="s">
        <v>132</v>
      </c>
      <c r="AU449" s="6" t="s">
        <v>84</v>
      </c>
    </row>
    <row r="450" spans="2:51" s="6" customFormat="1" ht="15.75" customHeight="1">
      <c r="B450" s="127"/>
      <c r="D450" s="128" t="s">
        <v>134</v>
      </c>
      <c r="E450" s="129"/>
      <c r="F450" s="130" t="s">
        <v>735</v>
      </c>
      <c r="H450" s="131">
        <v>3.36</v>
      </c>
      <c r="L450" s="127"/>
      <c r="M450" s="132"/>
      <c r="T450" s="133"/>
      <c r="AT450" s="129" t="s">
        <v>134</v>
      </c>
      <c r="AU450" s="129" t="s">
        <v>84</v>
      </c>
      <c r="AV450" s="129" t="s">
        <v>84</v>
      </c>
      <c r="AW450" s="129" t="s">
        <v>90</v>
      </c>
      <c r="AX450" s="129" t="s">
        <v>23</v>
      </c>
      <c r="AY450" s="129" t="s">
        <v>123</v>
      </c>
    </row>
    <row r="451" spans="2:65" s="6" customFormat="1" ht="15.75" customHeight="1">
      <c r="B451" s="22"/>
      <c r="C451" s="113" t="s">
        <v>29</v>
      </c>
      <c r="D451" s="113" t="s">
        <v>125</v>
      </c>
      <c r="E451" s="114" t="s">
        <v>736</v>
      </c>
      <c r="F451" s="115" t="s">
        <v>737</v>
      </c>
      <c r="G451" s="116" t="s">
        <v>178</v>
      </c>
      <c r="H451" s="117">
        <v>33.075</v>
      </c>
      <c r="I451" s="118"/>
      <c r="J451" s="119">
        <f>ROUND($I$451*$H$451,2)</f>
        <v>0</v>
      </c>
      <c r="K451" s="115" t="s">
        <v>129</v>
      </c>
      <c r="L451" s="22"/>
      <c r="M451" s="120"/>
      <c r="N451" s="121" t="s">
        <v>49</v>
      </c>
      <c r="Q451" s="122">
        <v>0</v>
      </c>
      <c r="R451" s="122">
        <f>$Q$451*$H$451</f>
        <v>0</v>
      </c>
      <c r="S451" s="122">
        <v>0</v>
      </c>
      <c r="T451" s="123">
        <f>$S$451*$H$451</f>
        <v>0</v>
      </c>
      <c r="AR451" s="71" t="s">
        <v>130</v>
      </c>
      <c r="AT451" s="71" t="s">
        <v>125</v>
      </c>
      <c r="AU451" s="71" t="s">
        <v>84</v>
      </c>
      <c r="AY451" s="6" t="s">
        <v>123</v>
      </c>
      <c r="BE451" s="124">
        <f>IF($N$451="základní",$J$451,0)</f>
        <v>0</v>
      </c>
      <c r="BF451" s="124">
        <f>IF($N$451="snížená",$J$451,0)</f>
        <v>0</v>
      </c>
      <c r="BG451" s="124">
        <f>IF($N$451="zákl. přenesená",$J$451,0)</f>
        <v>0</v>
      </c>
      <c r="BH451" s="124">
        <f>IF($N$451="sníž. přenesená",$J$451,0)</f>
        <v>0</v>
      </c>
      <c r="BI451" s="124">
        <f>IF($N$451="nulová",$J$451,0)</f>
        <v>0</v>
      </c>
      <c r="BJ451" s="71" t="s">
        <v>23</v>
      </c>
      <c r="BK451" s="124">
        <f>ROUND($I$451*$H$451,2)</f>
        <v>0</v>
      </c>
      <c r="BL451" s="71" t="s">
        <v>130</v>
      </c>
      <c r="BM451" s="71" t="s">
        <v>738</v>
      </c>
    </row>
    <row r="452" spans="2:47" s="6" customFormat="1" ht="16.5" customHeight="1">
      <c r="B452" s="22"/>
      <c r="D452" s="125" t="s">
        <v>132</v>
      </c>
      <c r="F452" s="126" t="s">
        <v>739</v>
      </c>
      <c r="L452" s="22"/>
      <c r="M452" s="48"/>
      <c r="T452" s="49"/>
      <c r="AT452" s="6" t="s">
        <v>132</v>
      </c>
      <c r="AU452" s="6" t="s">
        <v>84</v>
      </c>
    </row>
    <row r="453" spans="2:51" s="6" customFormat="1" ht="15.75" customHeight="1">
      <c r="B453" s="127"/>
      <c r="D453" s="128" t="s">
        <v>134</v>
      </c>
      <c r="E453" s="129"/>
      <c r="F453" s="130" t="s">
        <v>740</v>
      </c>
      <c r="H453" s="131">
        <v>33.075</v>
      </c>
      <c r="L453" s="127"/>
      <c r="M453" s="132"/>
      <c r="T453" s="133"/>
      <c r="AT453" s="129" t="s">
        <v>134</v>
      </c>
      <c r="AU453" s="129" t="s">
        <v>84</v>
      </c>
      <c r="AV453" s="129" t="s">
        <v>84</v>
      </c>
      <c r="AW453" s="129" t="s">
        <v>90</v>
      </c>
      <c r="AX453" s="129" t="s">
        <v>23</v>
      </c>
      <c r="AY453" s="129" t="s">
        <v>123</v>
      </c>
    </row>
    <row r="454" spans="2:63" s="102" customFormat="1" ht="37.5" customHeight="1">
      <c r="B454" s="103"/>
      <c r="D454" s="104" t="s">
        <v>77</v>
      </c>
      <c r="E454" s="105" t="s">
        <v>741</v>
      </c>
      <c r="F454" s="105" t="s">
        <v>742</v>
      </c>
      <c r="J454" s="106">
        <f>$BK$454</f>
        <v>0</v>
      </c>
      <c r="L454" s="103"/>
      <c r="M454" s="107"/>
      <c r="P454" s="108">
        <f>$P$455+$P$487</f>
        <v>0</v>
      </c>
      <c r="R454" s="108">
        <f>$R$455+$R$487</f>
        <v>0.369713</v>
      </c>
      <c r="T454" s="109">
        <f>$T$455+$T$487</f>
        <v>0</v>
      </c>
      <c r="AR454" s="104" t="s">
        <v>84</v>
      </c>
      <c r="AT454" s="104" t="s">
        <v>77</v>
      </c>
      <c r="AU454" s="104" t="s">
        <v>78</v>
      </c>
      <c r="AY454" s="104" t="s">
        <v>123</v>
      </c>
      <c r="BK454" s="110">
        <f>$BK$455+$BK$487</f>
        <v>0</v>
      </c>
    </row>
    <row r="455" spans="2:63" s="102" customFormat="1" ht="21" customHeight="1">
      <c r="B455" s="103"/>
      <c r="D455" s="104" t="s">
        <v>77</v>
      </c>
      <c r="E455" s="111" t="s">
        <v>743</v>
      </c>
      <c r="F455" s="111" t="s">
        <v>744</v>
      </c>
      <c r="J455" s="112">
        <f>$BK$455</f>
        <v>0</v>
      </c>
      <c r="L455" s="103"/>
      <c r="M455" s="107"/>
      <c r="P455" s="108">
        <f>SUM($P$456:$P$486)</f>
        <v>0</v>
      </c>
      <c r="R455" s="108">
        <f>SUM($R$456:$R$486)</f>
        <v>0.332612</v>
      </c>
      <c r="T455" s="109">
        <f>SUM($T$456:$T$486)</f>
        <v>0</v>
      </c>
      <c r="AR455" s="104" t="s">
        <v>84</v>
      </c>
      <c r="AT455" s="104" t="s">
        <v>77</v>
      </c>
      <c r="AU455" s="104" t="s">
        <v>23</v>
      </c>
      <c r="AY455" s="104" t="s">
        <v>123</v>
      </c>
      <c r="BK455" s="110">
        <f>SUM($BK$456:$BK$486)</f>
        <v>0</v>
      </c>
    </row>
    <row r="456" spans="2:65" s="6" customFormat="1" ht="15.75" customHeight="1">
      <c r="B456" s="22"/>
      <c r="C456" s="113" t="s">
        <v>745</v>
      </c>
      <c r="D456" s="113" t="s">
        <v>125</v>
      </c>
      <c r="E456" s="114" t="s">
        <v>746</v>
      </c>
      <c r="F456" s="115" t="s">
        <v>747</v>
      </c>
      <c r="G456" s="116" t="s">
        <v>128</v>
      </c>
      <c r="H456" s="117">
        <v>5</v>
      </c>
      <c r="I456" s="118"/>
      <c r="J456" s="119">
        <f>ROUND($I$456*$H$456,2)</f>
        <v>0</v>
      </c>
      <c r="K456" s="115" t="s">
        <v>129</v>
      </c>
      <c r="L456" s="22"/>
      <c r="M456" s="120"/>
      <c r="N456" s="121" t="s">
        <v>49</v>
      </c>
      <c r="Q456" s="122">
        <v>0</v>
      </c>
      <c r="R456" s="122">
        <f>$Q$456*$H$456</f>
        <v>0</v>
      </c>
      <c r="S456" s="122">
        <v>0</v>
      </c>
      <c r="T456" s="123">
        <f>$S$456*$H$456</f>
        <v>0</v>
      </c>
      <c r="AR456" s="71" t="s">
        <v>234</v>
      </c>
      <c r="AT456" s="71" t="s">
        <v>125</v>
      </c>
      <c r="AU456" s="71" t="s">
        <v>84</v>
      </c>
      <c r="AY456" s="6" t="s">
        <v>123</v>
      </c>
      <c r="BE456" s="124">
        <f>IF($N$456="základní",$J$456,0)</f>
        <v>0</v>
      </c>
      <c r="BF456" s="124">
        <f>IF($N$456="snížená",$J$456,0)</f>
        <v>0</v>
      </c>
      <c r="BG456" s="124">
        <f>IF($N$456="zákl. přenesená",$J$456,0)</f>
        <v>0</v>
      </c>
      <c r="BH456" s="124">
        <f>IF($N$456="sníž. přenesená",$J$456,0)</f>
        <v>0</v>
      </c>
      <c r="BI456" s="124">
        <f>IF($N$456="nulová",$J$456,0)</f>
        <v>0</v>
      </c>
      <c r="BJ456" s="71" t="s">
        <v>23</v>
      </c>
      <c r="BK456" s="124">
        <f>ROUND($I$456*$H$456,2)</f>
        <v>0</v>
      </c>
      <c r="BL456" s="71" t="s">
        <v>234</v>
      </c>
      <c r="BM456" s="71" t="s">
        <v>748</v>
      </c>
    </row>
    <row r="457" spans="2:47" s="6" customFormat="1" ht="16.5" customHeight="1">
      <c r="B457" s="22"/>
      <c r="D457" s="125" t="s">
        <v>132</v>
      </c>
      <c r="F457" s="126" t="s">
        <v>749</v>
      </c>
      <c r="L457" s="22"/>
      <c r="M457" s="48"/>
      <c r="T457" s="49"/>
      <c r="AT457" s="6" t="s">
        <v>132</v>
      </c>
      <c r="AU457" s="6" t="s">
        <v>84</v>
      </c>
    </row>
    <row r="458" spans="2:51" s="6" customFormat="1" ht="15.75" customHeight="1">
      <c r="B458" s="127"/>
      <c r="D458" s="128" t="s">
        <v>134</v>
      </c>
      <c r="E458" s="129"/>
      <c r="F458" s="130" t="s">
        <v>750</v>
      </c>
      <c r="H458" s="131">
        <v>5</v>
      </c>
      <c r="L458" s="127"/>
      <c r="M458" s="132"/>
      <c r="T458" s="133"/>
      <c r="AT458" s="129" t="s">
        <v>134</v>
      </c>
      <c r="AU458" s="129" t="s">
        <v>84</v>
      </c>
      <c r="AV458" s="129" t="s">
        <v>84</v>
      </c>
      <c r="AW458" s="129" t="s">
        <v>90</v>
      </c>
      <c r="AX458" s="129" t="s">
        <v>23</v>
      </c>
      <c r="AY458" s="129" t="s">
        <v>123</v>
      </c>
    </row>
    <row r="459" spans="2:65" s="6" customFormat="1" ht="15.75" customHeight="1">
      <c r="B459" s="22"/>
      <c r="C459" s="145" t="s">
        <v>751</v>
      </c>
      <c r="D459" s="145" t="s">
        <v>175</v>
      </c>
      <c r="E459" s="146" t="s">
        <v>752</v>
      </c>
      <c r="F459" s="147" t="s">
        <v>753</v>
      </c>
      <c r="G459" s="148" t="s">
        <v>178</v>
      </c>
      <c r="H459" s="149">
        <v>0.002</v>
      </c>
      <c r="I459" s="150"/>
      <c r="J459" s="151">
        <f>ROUND($I$459*$H$459,2)</f>
        <v>0</v>
      </c>
      <c r="K459" s="147" t="s">
        <v>129</v>
      </c>
      <c r="L459" s="152"/>
      <c r="M459" s="153"/>
      <c r="N459" s="154" t="s">
        <v>49</v>
      </c>
      <c r="Q459" s="122">
        <v>1</v>
      </c>
      <c r="R459" s="122">
        <f>$Q$459*$H$459</f>
        <v>0.002</v>
      </c>
      <c r="S459" s="122">
        <v>0</v>
      </c>
      <c r="T459" s="123">
        <f>$S$459*$H$459</f>
        <v>0</v>
      </c>
      <c r="AR459" s="71" t="s">
        <v>330</v>
      </c>
      <c r="AT459" s="71" t="s">
        <v>175</v>
      </c>
      <c r="AU459" s="71" t="s">
        <v>84</v>
      </c>
      <c r="AY459" s="6" t="s">
        <v>123</v>
      </c>
      <c r="BE459" s="124">
        <f>IF($N$459="základní",$J$459,0)</f>
        <v>0</v>
      </c>
      <c r="BF459" s="124">
        <f>IF($N$459="snížená",$J$459,0)</f>
        <v>0</v>
      </c>
      <c r="BG459" s="124">
        <f>IF($N$459="zákl. přenesená",$J$459,0)</f>
        <v>0</v>
      </c>
      <c r="BH459" s="124">
        <f>IF($N$459="sníž. přenesená",$J$459,0)</f>
        <v>0</v>
      </c>
      <c r="BI459" s="124">
        <f>IF($N$459="nulová",$J$459,0)</f>
        <v>0</v>
      </c>
      <c r="BJ459" s="71" t="s">
        <v>23</v>
      </c>
      <c r="BK459" s="124">
        <f>ROUND($I$459*$H$459,2)</f>
        <v>0</v>
      </c>
      <c r="BL459" s="71" t="s">
        <v>234</v>
      </c>
      <c r="BM459" s="71" t="s">
        <v>754</v>
      </c>
    </row>
    <row r="460" spans="2:47" s="6" customFormat="1" ht="27" customHeight="1">
      <c r="B460" s="22"/>
      <c r="D460" s="125" t="s">
        <v>132</v>
      </c>
      <c r="F460" s="126" t="s">
        <v>755</v>
      </c>
      <c r="L460" s="22"/>
      <c r="M460" s="48"/>
      <c r="T460" s="49"/>
      <c r="AT460" s="6" t="s">
        <v>132</v>
      </c>
      <c r="AU460" s="6" t="s">
        <v>84</v>
      </c>
    </row>
    <row r="461" spans="2:47" s="6" customFormat="1" ht="30.75" customHeight="1">
      <c r="B461" s="22"/>
      <c r="D461" s="128" t="s">
        <v>216</v>
      </c>
      <c r="F461" s="155" t="s">
        <v>756</v>
      </c>
      <c r="L461" s="22"/>
      <c r="M461" s="48"/>
      <c r="T461" s="49"/>
      <c r="AT461" s="6" t="s">
        <v>216</v>
      </c>
      <c r="AU461" s="6" t="s">
        <v>84</v>
      </c>
    </row>
    <row r="462" spans="2:51" s="6" customFormat="1" ht="15.75" customHeight="1">
      <c r="B462" s="127"/>
      <c r="D462" s="128" t="s">
        <v>134</v>
      </c>
      <c r="F462" s="130" t="s">
        <v>757</v>
      </c>
      <c r="H462" s="131">
        <v>0.002</v>
      </c>
      <c r="L462" s="127"/>
      <c r="M462" s="132"/>
      <c r="T462" s="133"/>
      <c r="AT462" s="129" t="s">
        <v>134</v>
      </c>
      <c r="AU462" s="129" t="s">
        <v>84</v>
      </c>
      <c r="AV462" s="129" t="s">
        <v>84</v>
      </c>
      <c r="AW462" s="129" t="s">
        <v>78</v>
      </c>
      <c r="AX462" s="129" t="s">
        <v>23</v>
      </c>
      <c r="AY462" s="129" t="s">
        <v>123</v>
      </c>
    </row>
    <row r="463" spans="2:65" s="6" customFormat="1" ht="15.75" customHeight="1">
      <c r="B463" s="22"/>
      <c r="C463" s="113" t="s">
        <v>758</v>
      </c>
      <c r="D463" s="113" t="s">
        <v>125</v>
      </c>
      <c r="E463" s="114" t="s">
        <v>759</v>
      </c>
      <c r="F463" s="115" t="s">
        <v>760</v>
      </c>
      <c r="G463" s="116" t="s">
        <v>128</v>
      </c>
      <c r="H463" s="117">
        <v>10</v>
      </c>
      <c r="I463" s="118"/>
      <c r="J463" s="119">
        <f>ROUND($I$463*$H$463,2)</f>
        <v>0</v>
      </c>
      <c r="K463" s="115" t="s">
        <v>129</v>
      </c>
      <c r="L463" s="22"/>
      <c r="M463" s="120"/>
      <c r="N463" s="121" t="s">
        <v>49</v>
      </c>
      <c r="Q463" s="122">
        <v>0</v>
      </c>
      <c r="R463" s="122">
        <f>$Q$463*$H$463</f>
        <v>0</v>
      </c>
      <c r="S463" s="122">
        <v>0</v>
      </c>
      <c r="T463" s="123">
        <f>$S$463*$H$463</f>
        <v>0</v>
      </c>
      <c r="AR463" s="71" t="s">
        <v>234</v>
      </c>
      <c r="AT463" s="71" t="s">
        <v>125</v>
      </c>
      <c r="AU463" s="71" t="s">
        <v>84</v>
      </c>
      <c r="AY463" s="6" t="s">
        <v>123</v>
      </c>
      <c r="BE463" s="124">
        <f>IF($N$463="základní",$J$463,0)</f>
        <v>0</v>
      </c>
      <c r="BF463" s="124">
        <f>IF($N$463="snížená",$J$463,0)</f>
        <v>0</v>
      </c>
      <c r="BG463" s="124">
        <f>IF($N$463="zákl. přenesená",$J$463,0)</f>
        <v>0</v>
      </c>
      <c r="BH463" s="124">
        <f>IF($N$463="sníž. přenesená",$J$463,0)</f>
        <v>0</v>
      </c>
      <c r="BI463" s="124">
        <f>IF($N$463="nulová",$J$463,0)</f>
        <v>0</v>
      </c>
      <c r="BJ463" s="71" t="s">
        <v>23</v>
      </c>
      <c r="BK463" s="124">
        <f>ROUND($I$463*$H$463,2)</f>
        <v>0</v>
      </c>
      <c r="BL463" s="71" t="s">
        <v>234</v>
      </c>
      <c r="BM463" s="71" t="s">
        <v>761</v>
      </c>
    </row>
    <row r="464" spans="2:47" s="6" customFormat="1" ht="16.5" customHeight="1">
      <c r="B464" s="22"/>
      <c r="D464" s="125" t="s">
        <v>132</v>
      </c>
      <c r="F464" s="126" t="s">
        <v>762</v>
      </c>
      <c r="L464" s="22"/>
      <c r="M464" s="48"/>
      <c r="T464" s="49"/>
      <c r="AT464" s="6" t="s">
        <v>132</v>
      </c>
      <c r="AU464" s="6" t="s">
        <v>84</v>
      </c>
    </row>
    <row r="465" spans="2:51" s="6" customFormat="1" ht="15.75" customHeight="1">
      <c r="B465" s="127"/>
      <c r="D465" s="128" t="s">
        <v>134</v>
      </c>
      <c r="E465" s="129"/>
      <c r="F465" s="130" t="s">
        <v>763</v>
      </c>
      <c r="H465" s="131">
        <v>10</v>
      </c>
      <c r="L465" s="127"/>
      <c r="M465" s="132"/>
      <c r="T465" s="133"/>
      <c r="AT465" s="129" t="s">
        <v>134</v>
      </c>
      <c r="AU465" s="129" t="s">
        <v>84</v>
      </c>
      <c r="AV465" s="129" t="s">
        <v>84</v>
      </c>
      <c r="AW465" s="129" t="s">
        <v>90</v>
      </c>
      <c r="AX465" s="129" t="s">
        <v>23</v>
      </c>
      <c r="AY465" s="129" t="s">
        <v>123</v>
      </c>
    </row>
    <row r="466" spans="2:65" s="6" customFormat="1" ht="15.75" customHeight="1">
      <c r="B466" s="22"/>
      <c r="C466" s="145" t="s">
        <v>764</v>
      </c>
      <c r="D466" s="145" t="s">
        <v>175</v>
      </c>
      <c r="E466" s="146" t="s">
        <v>765</v>
      </c>
      <c r="F466" s="147" t="s">
        <v>766</v>
      </c>
      <c r="G466" s="148" t="s">
        <v>178</v>
      </c>
      <c r="H466" s="149">
        <v>0.005</v>
      </c>
      <c r="I466" s="150"/>
      <c r="J466" s="151">
        <f>ROUND($I$466*$H$466,2)</f>
        <v>0</v>
      </c>
      <c r="K466" s="147" t="s">
        <v>129</v>
      </c>
      <c r="L466" s="152"/>
      <c r="M466" s="153"/>
      <c r="N466" s="154" t="s">
        <v>49</v>
      </c>
      <c r="Q466" s="122">
        <v>1</v>
      </c>
      <c r="R466" s="122">
        <f>$Q$466*$H$466</f>
        <v>0.005</v>
      </c>
      <c r="S466" s="122">
        <v>0</v>
      </c>
      <c r="T466" s="123">
        <f>$S$466*$H$466</f>
        <v>0</v>
      </c>
      <c r="AR466" s="71" t="s">
        <v>330</v>
      </c>
      <c r="AT466" s="71" t="s">
        <v>175</v>
      </c>
      <c r="AU466" s="71" t="s">
        <v>84</v>
      </c>
      <c r="AY466" s="6" t="s">
        <v>123</v>
      </c>
      <c r="BE466" s="124">
        <f>IF($N$466="základní",$J$466,0)</f>
        <v>0</v>
      </c>
      <c r="BF466" s="124">
        <f>IF($N$466="snížená",$J$466,0)</f>
        <v>0</v>
      </c>
      <c r="BG466" s="124">
        <f>IF($N$466="zákl. přenesená",$J$466,0)</f>
        <v>0</v>
      </c>
      <c r="BH466" s="124">
        <f>IF($N$466="sníž. přenesená",$J$466,0)</f>
        <v>0</v>
      </c>
      <c r="BI466" s="124">
        <f>IF($N$466="nulová",$J$466,0)</f>
        <v>0</v>
      </c>
      <c r="BJ466" s="71" t="s">
        <v>23</v>
      </c>
      <c r="BK466" s="124">
        <f>ROUND($I$466*$H$466,2)</f>
        <v>0</v>
      </c>
      <c r="BL466" s="71" t="s">
        <v>234</v>
      </c>
      <c r="BM466" s="71" t="s">
        <v>767</v>
      </c>
    </row>
    <row r="467" spans="2:47" s="6" customFormat="1" ht="16.5" customHeight="1">
      <c r="B467" s="22"/>
      <c r="D467" s="125" t="s">
        <v>132</v>
      </c>
      <c r="F467" s="126" t="s">
        <v>768</v>
      </c>
      <c r="L467" s="22"/>
      <c r="M467" s="48"/>
      <c r="T467" s="49"/>
      <c r="AT467" s="6" t="s">
        <v>132</v>
      </c>
      <c r="AU467" s="6" t="s">
        <v>84</v>
      </c>
    </row>
    <row r="468" spans="2:47" s="6" customFormat="1" ht="30.75" customHeight="1">
      <c r="B468" s="22"/>
      <c r="D468" s="128" t="s">
        <v>216</v>
      </c>
      <c r="F468" s="155" t="s">
        <v>769</v>
      </c>
      <c r="L468" s="22"/>
      <c r="M468" s="48"/>
      <c r="T468" s="49"/>
      <c r="AT468" s="6" t="s">
        <v>216</v>
      </c>
      <c r="AU468" s="6" t="s">
        <v>84</v>
      </c>
    </row>
    <row r="469" spans="2:51" s="6" customFormat="1" ht="15.75" customHeight="1">
      <c r="B469" s="127"/>
      <c r="D469" s="128" t="s">
        <v>134</v>
      </c>
      <c r="F469" s="130" t="s">
        <v>770</v>
      </c>
      <c r="H469" s="131">
        <v>0.005</v>
      </c>
      <c r="L469" s="127"/>
      <c r="M469" s="132"/>
      <c r="T469" s="133"/>
      <c r="AT469" s="129" t="s">
        <v>134</v>
      </c>
      <c r="AU469" s="129" t="s">
        <v>84</v>
      </c>
      <c r="AV469" s="129" t="s">
        <v>84</v>
      </c>
      <c r="AW469" s="129" t="s">
        <v>78</v>
      </c>
      <c r="AX469" s="129" t="s">
        <v>23</v>
      </c>
      <c r="AY469" s="129" t="s">
        <v>123</v>
      </c>
    </row>
    <row r="470" spans="2:65" s="6" customFormat="1" ht="15.75" customHeight="1">
      <c r="B470" s="22"/>
      <c r="C470" s="113" t="s">
        <v>771</v>
      </c>
      <c r="D470" s="113" t="s">
        <v>125</v>
      </c>
      <c r="E470" s="114" t="s">
        <v>772</v>
      </c>
      <c r="F470" s="115" t="s">
        <v>773</v>
      </c>
      <c r="G470" s="116" t="s">
        <v>128</v>
      </c>
      <c r="H470" s="117">
        <v>45.4</v>
      </c>
      <c r="I470" s="118"/>
      <c r="J470" s="119">
        <f>ROUND($I$470*$H$470,2)</f>
        <v>0</v>
      </c>
      <c r="K470" s="115" t="s">
        <v>129</v>
      </c>
      <c r="L470" s="22"/>
      <c r="M470" s="120"/>
      <c r="N470" s="121" t="s">
        <v>49</v>
      </c>
      <c r="Q470" s="122">
        <v>0.00038</v>
      </c>
      <c r="R470" s="122">
        <f>$Q$470*$H$470</f>
        <v>0.017252</v>
      </c>
      <c r="S470" s="122">
        <v>0</v>
      </c>
      <c r="T470" s="123">
        <f>$S$470*$H$470</f>
        <v>0</v>
      </c>
      <c r="AR470" s="71" t="s">
        <v>234</v>
      </c>
      <c r="AT470" s="71" t="s">
        <v>125</v>
      </c>
      <c r="AU470" s="71" t="s">
        <v>84</v>
      </c>
      <c r="AY470" s="6" t="s">
        <v>123</v>
      </c>
      <c r="BE470" s="124">
        <f>IF($N$470="základní",$J$470,0)</f>
        <v>0</v>
      </c>
      <c r="BF470" s="124">
        <f>IF($N$470="snížená",$J$470,0)</f>
        <v>0</v>
      </c>
      <c r="BG470" s="124">
        <f>IF($N$470="zákl. přenesená",$J$470,0)</f>
        <v>0</v>
      </c>
      <c r="BH470" s="124">
        <f>IF($N$470="sníž. přenesená",$J$470,0)</f>
        <v>0</v>
      </c>
      <c r="BI470" s="124">
        <f>IF($N$470="nulová",$J$470,0)</f>
        <v>0</v>
      </c>
      <c r="BJ470" s="71" t="s">
        <v>23</v>
      </c>
      <c r="BK470" s="124">
        <f>ROUND($I$470*$H$470,2)</f>
        <v>0</v>
      </c>
      <c r="BL470" s="71" t="s">
        <v>234</v>
      </c>
      <c r="BM470" s="71" t="s">
        <v>774</v>
      </c>
    </row>
    <row r="471" spans="2:47" s="6" customFormat="1" ht="16.5" customHeight="1">
      <c r="B471" s="22"/>
      <c r="D471" s="125" t="s">
        <v>132</v>
      </c>
      <c r="F471" s="126" t="s">
        <v>775</v>
      </c>
      <c r="L471" s="22"/>
      <c r="M471" s="48"/>
      <c r="T471" s="49"/>
      <c r="AT471" s="6" t="s">
        <v>132</v>
      </c>
      <c r="AU471" s="6" t="s">
        <v>84</v>
      </c>
    </row>
    <row r="472" spans="2:51" s="6" customFormat="1" ht="15.75" customHeight="1">
      <c r="B472" s="127"/>
      <c r="D472" s="128" t="s">
        <v>134</v>
      </c>
      <c r="E472" s="129"/>
      <c r="F472" s="130" t="s">
        <v>776</v>
      </c>
      <c r="H472" s="131">
        <v>36</v>
      </c>
      <c r="L472" s="127"/>
      <c r="M472" s="132"/>
      <c r="T472" s="133"/>
      <c r="AT472" s="129" t="s">
        <v>134</v>
      </c>
      <c r="AU472" s="129" t="s">
        <v>84</v>
      </c>
      <c r="AV472" s="129" t="s">
        <v>84</v>
      </c>
      <c r="AW472" s="129" t="s">
        <v>90</v>
      </c>
      <c r="AX472" s="129" t="s">
        <v>78</v>
      </c>
      <c r="AY472" s="129" t="s">
        <v>123</v>
      </c>
    </row>
    <row r="473" spans="2:51" s="6" customFormat="1" ht="15.75" customHeight="1">
      <c r="B473" s="127"/>
      <c r="D473" s="128" t="s">
        <v>134</v>
      </c>
      <c r="E473" s="129"/>
      <c r="F473" s="130" t="s">
        <v>777</v>
      </c>
      <c r="H473" s="131">
        <v>9.4</v>
      </c>
      <c r="L473" s="127"/>
      <c r="M473" s="132"/>
      <c r="T473" s="133"/>
      <c r="AT473" s="129" t="s">
        <v>134</v>
      </c>
      <c r="AU473" s="129" t="s">
        <v>84</v>
      </c>
      <c r="AV473" s="129" t="s">
        <v>84</v>
      </c>
      <c r="AW473" s="129" t="s">
        <v>90</v>
      </c>
      <c r="AX473" s="129" t="s">
        <v>78</v>
      </c>
      <c r="AY473" s="129" t="s">
        <v>123</v>
      </c>
    </row>
    <row r="474" spans="2:51" s="6" customFormat="1" ht="15.75" customHeight="1">
      <c r="B474" s="134"/>
      <c r="D474" s="128" t="s">
        <v>134</v>
      </c>
      <c r="E474" s="135"/>
      <c r="F474" s="136" t="s">
        <v>137</v>
      </c>
      <c r="H474" s="137">
        <v>45.4</v>
      </c>
      <c r="L474" s="134"/>
      <c r="M474" s="138"/>
      <c r="T474" s="139"/>
      <c r="AT474" s="135" t="s">
        <v>134</v>
      </c>
      <c r="AU474" s="135" t="s">
        <v>84</v>
      </c>
      <c r="AV474" s="135" t="s">
        <v>130</v>
      </c>
      <c r="AW474" s="135" t="s">
        <v>90</v>
      </c>
      <c r="AX474" s="135" t="s">
        <v>23</v>
      </c>
      <c r="AY474" s="135" t="s">
        <v>123</v>
      </c>
    </row>
    <row r="475" spans="2:65" s="6" customFormat="1" ht="15.75" customHeight="1">
      <c r="B475" s="22"/>
      <c r="C475" s="145" t="s">
        <v>778</v>
      </c>
      <c r="D475" s="145" t="s">
        <v>175</v>
      </c>
      <c r="E475" s="146" t="s">
        <v>779</v>
      </c>
      <c r="F475" s="147" t="s">
        <v>780</v>
      </c>
      <c r="G475" s="148" t="s">
        <v>128</v>
      </c>
      <c r="H475" s="149">
        <v>41.4</v>
      </c>
      <c r="I475" s="150"/>
      <c r="J475" s="151">
        <f>ROUND($I$475*$H$475,2)</f>
        <v>0</v>
      </c>
      <c r="K475" s="147" t="s">
        <v>129</v>
      </c>
      <c r="L475" s="152"/>
      <c r="M475" s="153"/>
      <c r="N475" s="154" t="s">
        <v>49</v>
      </c>
      <c r="Q475" s="122">
        <v>0.0053</v>
      </c>
      <c r="R475" s="122">
        <f>$Q$475*$H$475</f>
        <v>0.21942</v>
      </c>
      <c r="S475" s="122">
        <v>0</v>
      </c>
      <c r="T475" s="123">
        <f>$S$475*$H$475</f>
        <v>0</v>
      </c>
      <c r="AR475" s="71" t="s">
        <v>330</v>
      </c>
      <c r="AT475" s="71" t="s">
        <v>175</v>
      </c>
      <c r="AU475" s="71" t="s">
        <v>84</v>
      </c>
      <c r="AY475" s="6" t="s">
        <v>123</v>
      </c>
      <c r="BE475" s="124">
        <f>IF($N$475="základní",$J$475,0)</f>
        <v>0</v>
      </c>
      <c r="BF475" s="124">
        <f>IF($N$475="snížená",$J$475,0)</f>
        <v>0</v>
      </c>
      <c r="BG475" s="124">
        <f>IF($N$475="zákl. přenesená",$J$475,0)</f>
        <v>0</v>
      </c>
      <c r="BH475" s="124">
        <f>IF($N$475="sníž. přenesená",$J$475,0)</f>
        <v>0</v>
      </c>
      <c r="BI475" s="124">
        <f>IF($N$475="nulová",$J$475,0)</f>
        <v>0</v>
      </c>
      <c r="BJ475" s="71" t="s">
        <v>23</v>
      </c>
      <c r="BK475" s="124">
        <f>ROUND($I$475*$H$475,2)</f>
        <v>0</v>
      </c>
      <c r="BL475" s="71" t="s">
        <v>234</v>
      </c>
      <c r="BM475" s="71" t="s">
        <v>781</v>
      </c>
    </row>
    <row r="476" spans="2:47" s="6" customFormat="1" ht="16.5" customHeight="1">
      <c r="B476" s="22"/>
      <c r="D476" s="125" t="s">
        <v>132</v>
      </c>
      <c r="F476" s="126" t="s">
        <v>782</v>
      </c>
      <c r="L476" s="22"/>
      <c r="M476" s="48"/>
      <c r="T476" s="49"/>
      <c r="AT476" s="6" t="s">
        <v>132</v>
      </c>
      <c r="AU476" s="6" t="s">
        <v>84</v>
      </c>
    </row>
    <row r="477" spans="2:51" s="6" customFormat="1" ht="15.75" customHeight="1">
      <c r="B477" s="127"/>
      <c r="D477" s="128" t="s">
        <v>134</v>
      </c>
      <c r="F477" s="130" t="s">
        <v>783</v>
      </c>
      <c r="H477" s="131">
        <v>41.4</v>
      </c>
      <c r="L477" s="127"/>
      <c r="M477" s="132"/>
      <c r="T477" s="133"/>
      <c r="AT477" s="129" t="s">
        <v>134</v>
      </c>
      <c r="AU477" s="129" t="s">
        <v>84</v>
      </c>
      <c r="AV477" s="129" t="s">
        <v>84</v>
      </c>
      <c r="AW477" s="129" t="s">
        <v>78</v>
      </c>
      <c r="AX477" s="129" t="s">
        <v>23</v>
      </c>
      <c r="AY477" s="129" t="s">
        <v>123</v>
      </c>
    </row>
    <row r="478" spans="2:65" s="6" customFormat="1" ht="15.75" customHeight="1">
      <c r="B478" s="22"/>
      <c r="C478" s="145" t="s">
        <v>784</v>
      </c>
      <c r="D478" s="145" t="s">
        <v>175</v>
      </c>
      <c r="E478" s="146" t="s">
        <v>785</v>
      </c>
      <c r="F478" s="147" t="s">
        <v>786</v>
      </c>
      <c r="G478" s="148" t="s">
        <v>128</v>
      </c>
      <c r="H478" s="149">
        <v>9.4</v>
      </c>
      <c r="I478" s="150"/>
      <c r="J478" s="151">
        <f>ROUND($I$478*$H$478,2)</f>
        <v>0</v>
      </c>
      <c r="K478" s="147" t="s">
        <v>129</v>
      </c>
      <c r="L478" s="152"/>
      <c r="M478" s="153"/>
      <c r="N478" s="154" t="s">
        <v>49</v>
      </c>
      <c r="Q478" s="122">
        <v>0.0041</v>
      </c>
      <c r="R478" s="122">
        <f>$Q$478*$H$478</f>
        <v>0.038540000000000005</v>
      </c>
      <c r="S478" s="122">
        <v>0</v>
      </c>
      <c r="T478" s="123">
        <f>$S$478*$H$478</f>
        <v>0</v>
      </c>
      <c r="AR478" s="71" t="s">
        <v>330</v>
      </c>
      <c r="AT478" s="71" t="s">
        <v>175</v>
      </c>
      <c r="AU478" s="71" t="s">
        <v>84</v>
      </c>
      <c r="AY478" s="6" t="s">
        <v>123</v>
      </c>
      <c r="BE478" s="124">
        <f>IF($N$478="základní",$J$478,0)</f>
        <v>0</v>
      </c>
      <c r="BF478" s="124">
        <f>IF($N$478="snížená",$J$478,0)</f>
        <v>0</v>
      </c>
      <c r="BG478" s="124">
        <f>IF($N$478="zákl. přenesená",$J$478,0)</f>
        <v>0</v>
      </c>
      <c r="BH478" s="124">
        <f>IF($N$478="sníž. přenesená",$J$478,0)</f>
        <v>0</v>
      </c>
      <c r="BI478" s="124">
        <f>IF($N$478="nulová",$J$478,0)</f>
        <v>0</v>
      </c>
      <c r="BJ478" s="71" t="s">
        <v>23</v>
      </c>
      <c r="BK478" s="124">
        <f>ROUND($I$478*$H$478,2)</f>
        <v>0</v>
      </c>
      <c r="BL478" s="71" t="s">
        <v>234</v>
      </c>
      <c r="BM478" s="71" t="s">
        <v>787</v>
      </c>
    </row>
    <row r="479" spans="2:47" s="6" customFormat="1" ht="16.5" customHeight="1">
      <c r="B479" s="22"/>
      <c r="D479" s="125" t="s">
        <v>132</v>
      </c>
      <c r="F479" s="126" t="s">
        <v>788</v>
      </c>
      <c r="L479" s="22"/>
      <c r="M479" s="48"/>
      <c r="T479" s="49"/>
      <c r="AT479" s="6" t="s">
        <v>132</v>
      </c>
      <c r="AU479" s="6" t="s">
        <v>84</v>
      </c>
    </row>
    <row r="480" spans="2:51" s="6" customFormat="1" ht="15.75" customHeight="1">
      <c r="B480" s="127"/>
      <c r="D480" s="128" t="s">
        <v>134</v>
      </c>
      <c r="E480" s="129"/>
      <c r="F480" s="130" t="s">
        <v>777</v>
      </c>
      <c r="H480" s="131">
        <v>9.4</v>
      </c>
      <c r="L480" s="127"/>
      <c r="M480" s="132"/>
      <c r="T480" s="133"/>
      <c r="AT480" s="129" t="s">
        <v>134</v>
      </c>
      <c r="AU480" s="129" t="s">
        <v>84</v>
      </c>
      <c r="AV480" s="129" t="s">
        <v>84</v>
      </c>
      <c r="AW480" s="129" t="s">
        <v>90</v>
      </c>
      <c r="AX480" s="129" t="s">
        <v>23</v>
      </c>
      <c r="AY480" s="129" t="s">
        <v>123</v>
      </c>
    </row>
    <row r="481" spans="2:65" s="6" customFormat="1" ht="15.75" customHeight="1">
      <c r="B481" s="22"/>
      <c r="C481" s="113" t="s">
        <v>789</v>
      </c>
      <c r="D481" s="113" t="s">
        <v>125</v>
      </c>
      <c r="E481" s="114" t="s">
        <v>790</v>
      </c>
      <c r="F481" s="115" t="s">
        <v>791</v>
      </c>
      <c r="G481" s="116" t="s">
        <v>128</v>
      </c>
      <c r="H481" s="117">
        <v>72</v>
      </c>
      <c r="I481" s="118"/>
      <c r="J481" s="119">
        <f>ROUND($I$481*$H$481,2)</f>
        <v>0</v>
      </c>
      <c r="K481" s="115" t="s">
        <v>129</v>
      </c>
      <c r="L481" s="22"/>
      <c r="M481" s="120"/>
      <c r="N481" s="121" t="s">
        <v>49</v>
      </c>
      <c r="Q481" s="122">
        <v>0.0001</v>
      </c>
      <c r="R481" s="122">
        <f>$Q$481*$H$481</f>
        <v>0.007200000000000001</v>
      </c>
      <c r="S481" s="122">
        <v>0</v>
      </c>
      <c r="T481" s="123">
        <f>$S$481*$H$481</f>
        <v>0</v>
      </c>
      <c r="AR481" s="71" t="s">
        <v>234</v>
      </c>
      <c r="AT481" s="71" t="s">
        <v>125</v>
      </c>
      <c r="AU481" s="71" t="s">
        <v>84</v>
      </c>
      <c r="AY481" s="6" t="s">
        <v>123</v>
      </c>
      <c r="BE481" s="124">
        <f>IF($N$481="základní",$J$481,0)</f>
        <v>0</v>
      </c>
      <c r="BF481" s="124">
        <f>IF($N$481="snížená",$J$481,0)</f>
        <v>0</v>
      </c>
      <c r="BG481" s="124">
        <f>IF($N$481="zákl. přenesená",$J$481,0)</f>
        <v>0</v>
      </c>
      <c r="BH481" s="124">
        <f>IF($N$481="sníž. přenesená",$J$481,0)</f>
        <v>0</v>
      </c>
      <c r="BI481" s="124">
        <f>IF($N$481="nulová",$J$481,0)</f>
        <v>0</v>
      </c>
      <c r="BJ481" s="71" t="s">
        <v>23</v>
      </c>
      <c r="BK481" s="124">
        <f>ROUND($I$481*$H$481,2)</f>
        <v>0</v>
      </c>
      <c r="BL481" s="71" t="s">
        <v>234</v>
      </c>
      <c r="BM481" s="71" t="s">
        <v>792</v>
      </c>
    </row>
    <row r="482" spans="2:47" s="6" customFormat="1" ht="16.5" customHeight="1">
      <c r="B482" s="22"/>
      <c r="D482" s="125" t="s">
        <v>132</v>
      </c>
      <c r="F482" s="126" t="s">
        <v>793</v>
      </c>
      <c r="L482" s="22"/>
      <c r="M482" s="48"/>
      <c r="T482" s="49"/>
      <c r="AT482" s="6" t="s">
        <v>132</v>
      </c>
      <c r="AU482" s="6" t="s">
        <v>84</v>
      </c>
    </row>
    <row r="483" spans="2:51" s="6" customFormat="1" ht="15.75" customHeight="1">
      <c r="B483" s="127"/>
      <c r="D483" s="128" t="s">
        <v>134</v>
      </c>
      <c r="E483" s="129"/>
      <c r="F483" s="130" t="s">
        <v>794</v>
      </c>
      <c r="H483" s="131">
        <v>72</v>
      </c>
      <c r="L483" s="127"/>
      <c r="M483" s="132"/>
      <c r="T483" s="133"/>
      <c r="AT483" s="129" t="s">
        <v>134</v>
      </c>
      <c r="AU483" s="129" t="s">
        <v>84</v>
      </c>
      <c r="AV483" s="129" t="s">
        <v>84</v>
      </c>
      <c r="AW483" s="129" t="s">
        <v>90</v>
      </c>
      <c r="AX483" s="129" t="s">
        <v>23</v>
      </c>
      <c r="AY483" s="129" t="s">
        <v>123</v>
      </c>
    </row>
    <row r="484" spans="2:65" s="6" customFormat="1" ht="15.75" customHeight="1">
      <c r="B484" s="22"/>
      <c r="C484" s="145" t="s">
        <v>795</v>
      </c>
      <c r="D484" s="145" t="s">
        <v>175</v>
      </c>
      <c r="E484" s="146" t="s">
        <v>796</v>
      </c>
      <c r="F484" s="147" t="s">
        <v>797</v>
      </c>
      <c r="G484" s="148" t="s">
        <v>313</v>
      </c>
      <c r="H484" s="149">
        <v>43.2</v>
      </c>
      <c r="I484" s="150"/>
      <c r="J484" s="151">
        <f>ROUND($I$484*$H$484,2)</f>
        <v>0</v>
      </c>
      <c r="K484" s="147" t="s">
        <v>129</v>
      </c>
      <c r="L484" s="152"/>
      <c r="M484" s="153"/>
      <c r="N484" s="154" t="s">
        <v>49</v>
      </c>
      <c r="Q484" s="122">
        <v>0.001</v>
      </c>
      <c r="R484" s="122">
        <f>$Q$484*$H$484</f>
        <v>0.0432</v>
      </c>
      <c r="S484" s="122">
        <v>0</v>
      </c>
      <c r="T484" s="123">
        <f>$S$484*$H$484</f>
        <v>0</v>
      </c>
      <c r="AR484" s="71" t="s">
        <v>330</v>
      </c>
      <c r="AT484" s="71" t="s">
        <v>175</v>
      </c>
      <c r="AU484" s="71" t="s">
        <v>84</v>
      </c>
      <c r="AY484" s="6" t="s">
        <v>123</v>
      </c>
      <c r="BE484" s="124">
        <f>IF($N$484="základní",$J$484,0)</f>
        <v>0</v>
      </c>
      <c r="BF484" s="124">
        <f>IF($N$484="snížená",$J$484,0)</f>
        <v>0</v>
      </c>
      <c r="BG484" s="124">
        <f>IF($N$484="zákl. přenesená",$J$484,0)</f>
        <v>0</v>
      </c>
      <c r="BH484" s="124">
        <f>IF($N$484="sníž. přenesená",$J$484,0)</f>
        <v>0</v>
      </c>
      <c r="BI484" s="124">
        <f>IF($N$484="nulová",$J$484,0)</f>
        <v>0</v>
      </c>
      <c r="BJ484" s="71" t="s">
        <v>23</v>
      </c>
      <c r="BK484" s="124">
        <f>ROUND($I$484*$H$484,2)</f>
        <v>0</v>
      </c>
      <c r="BL484" s="71" t="s">
        <v>234</v>
      </c>
      <c r="BM484" s="71" t="s">
        <v>798</v>
      </c>
    </row>
    <row r="485" spans="2:47" s="6" customFormat="1" ht="16.5" customHeight="1">
      <c r="B485" s="22"/>
      <c r="D485" s="125" t="s">
        <v>132</v>
      </c>
      <c r="F485" s="126" t="s">
        <v>799</v>
      </c>
      <c r="L485" s="22"/>
      <c r="M485" s="48"/>
      <c r="T485" s="49"/>
      <c r="AT485" s="6" t="s">
        <v>132</v>
      </c>
      <c r="AU485" s="6" t="s">
        <v>84</v>
      </c>
    </row>
    <row r="486" spans="2:51" s="6" customFormat="1" ht="15.75" customHeight="1">
      <c r="B486" s="127"/>
      <c r="D486" s="128" t="s">
        <v>134</v>
      </c>
      <c r="E486" s="129"/>
      <c r="F486" s="130" t="s">
        <v>800</v>
      </c>
      <c r="H486" s="131">
        <v>43.2</v>
      </c>
      <c r="L486" s="127"/>
      <c r="M486" s="132"/>
      <c r="T486" s="133"/>
      <c r="AT486" s="129" t="s">
        <v>134</v>
      </c>
      <c r="AU486" s="129" t="s">
        <v>84</v>
      </c>
      <c r="AV486" s="129" t="s">
        <v>84</v>
      </c>
      <c r="AW486" s="129" t="s">
        <v>90</v>
      </c>
      <c r="AX486" s="129" t="s">
        <v>23</v>
      </c>
      <c r="AY486" s="129" t="s">
        <v>123</v>
      </c>
    </row>
    <row r="487" spans="2:63" s="102" customFormat="1" ht="30.75" customHeight="1">
      <c r="B487" s="103"/>
      <c r="D487" s="104" t="s">
        <v>77</v>
      </c>
      <c r="E487" s="111" t="s">
        <v>801</v>
      </c>
      <c r="F487" s="111" t="s">
        <v>802</v>
      </c>
      <c r="J487" s="112">
        <f>$BK$487</f>
        <v>0</v>
      </c>
      <c r="L487" s="103"/>
      <c r="M487" s="107"/>
      <c r="P487" s="108">
        <f>SUM($P$488:$P$490)</f>
        <v>0</v>
      </c>
      <c r="R487" s="108">
        <f>SUM($R$488:$R$490)</f>
        <v>0.037100999999999995</v>
      </c>
      <c r="T487" s="109">
        <f>SUM($T$488:$T$490)</f>
        <v>0</v>
      </c>
      <c r="AR487" s="104" t="s">
        <v>84</v>
      </c>
      <c r="AT487" s="104" t="s">
        <v>77</v>
      </c>
      <c r="AU487" s="104" t="s">
        <v>23</v>
      </c>
      <c r="AY487" s="104" t="s">
        <v>123</v>
      </c>
      <c r="BK487" s="110">
        <f>SUM($BK$488:$BK$490)</f>
        <v>0</v>
      </c>
    </row>
    <row r="488" spans="2:65" s="6" customFormat="1" ht="15.75" customHeight="1">
      <c r="B488" s="22"/>
      <c r="C488" s="113" t="s">
        <v>803</v>
      </c>
      <c r="D488" s="113" t="s">
        <v>125</v>
      </c>
      <c r="E488" s="114" t="s">
        <v>804</v>
      </c>
      <c r="F488" s="115" t="s">
        <v>805</v>
      </c>
      <c r="G488" s="116" t="s">
        <v>194</v>
      </c>
      <c r="H488" s="117">
        <v>24.9</v>
      </c>
      <c r="I488" s="118"/>
      <c r="J488" s="119">
        <f>ROUND($I$488*$H$488,2)</f>
        <v>0</v>
      </c>
      <c r="K488" s="115" t="s">
        <v>129</v>
      </c>
      <c r="L488" s="22"/>
      <c r="M488" s="120"/>
      <c r="N488" s="121" t="s">
        <v>49</v>
      </c>
      <c r="Q488" s="122">
        <v>0.00149</v>
      </c>
      <c r="R488" s="122">
        <f>$Q$488*$H$488</f>
        <v>0.037100999999999995</v>
      </c>
      <c r="S488" s="122">
        <v>0</v>
      </c>
      <c r="T488" s="123">
        <f>$S$488*$H$488</f>
        <v>0</v>
      </c>
      <c r="AR488" s="71" t="s">
        <v>234</v>
      </c>
      <c r="AT488" s="71" t="s">
        <v>125</v>
      </c>
      <c r="AU488" s="71" t="s">
        <v>84</v>
      </c>
      <c r="AY488" s="6" t="s">
        <v>123</v>
      </c>
      <c r="BE488" s="124">
        <f>IF($N$488="základní",$J$488,0)</f>
        <v>0</v>
      </c>
      <c r="BF488" s="124">
        <f>IF($N$488="snížená",$J$488,0)</f>
        <v>0</v>
      </c>
      <c r="BG488" s="124">
        <f>IF($N$488="zákl. přenesená",$J$488,0)</f>
        <v>0</v>
      </c>
      <c r="BH488" s="124">
        <f>IF($N$488="sníž. přenesená",$J$488,0)</f>
        <v>0</v>
      </c>
      <c r="BI488" s="124">
        <f>IF($N$488="nulová",$J$488,0)</f>
        <v>0</v>
      </c>
      <c r="BJ488" s="71" t="s">
        <v>23</v>
      </c>
      <c r="BK488" s="124">
        <f>ROUND($I$488*$H$488,2)</f>
        <v>0</v>
      </c>
      <c r="BL488" s="71" t="s">
        <v>234</v>
      </c>
      <c r="BM488" s="71" t="s">
        <v>806</v>
      </c>
    </row>
    <row r="489" spans="2:47" s="6" customFormat="1" ht="16.5" customHeight="1">
      <c r="B489" s="22"/>
      <c r="D489" s="125" t="s">
        <v>132</v>
      </c>
      <c r="F489" s="126" t="s">
        <v>807</v>
      </c>
      <c r="L489" s="22"/>
      <c r="M489" s="48"/>
      <c r="T489" s="49"/>
      <c r="AT489" s="6" t="s">
        <v>132</v>
      </c>
      <c r="AU489" s="6" t="s">
        <v>84</v>
      </c>
    </row>
    <row r="490" spans="2:51" s="6" customFormat="1" ht="15.75" customHeight="1">
      <c r="B490" s="127"/>
      <c r="D490" s="128" t="s">
        <v>134</v>
      </c>
      <c r="E490" s="129"/>
      <c r="F490" s="130" t="s">
        <v>808</v>
      </c>
      <c r="H490" s="131">
        <v>24.9</v>
      </c>
      <c r="L490" s="127"/>
      <c r="M490" s="132"/>
      <c r="T490" s="133"/>
      <c r="AT490" s="129" t="s">
        <v>134</v>
      </c>
      <c r="AU490" s="129" t="s">
        <v>84</v>
      </c>
      <c r="AV490" s="129" t="s">
        <v>84</v>
      </c>
      <c r="AW490" s="129" t="s">
        <v>90</v>
      </c>
      <c r="AX490" s="129" t="s">
        <v>23</v>
      </c>
      <c r="AY490" s="129" t="s">
        <v>123</v>
      </c>
    </row>
    <row r="491" spans="2:63" s="102" customFormat="1" ht="37.5" customHeight="1">
      <c r="B491" s="103"/>
      <c r="D491" s="104" t="s">
        <v>77</v>
      </c>
      <c r="E491" s="105" t="s">
        <v>809</v>
      </c>
      <c r="F491" s="105" t="s">
        <v>810</v>
      </c>
      <c r="J491" s="106">
        <f>$BK$491</f>
        <v>0</v>
      </c>
      <c r="L491" s="103"/>
      <c r="M491" s="107"/>
      <c r="P491" s="108">
        <f>$P$492+$P$504</f>
        <v>0</v>
      </c>
      <c r="R491" s="108">
        <f>$R$492+$R$504</f>
        <v>0</v>
      </c>
      <c r="T491" s="109">
        <f>$T$492+$T$504</f>
        <v>0</v>
      </c>
      <c r="AR491" s="104" t="s">
        <v>160</v>
      </c>
      <c r="AT491" s="104" t="s">
        <v>77</v>
      </c>
      <c r="AU491" s="104" t="s">
        <v>78</v>
      </c>
      <c r="AY491" s="104" t="s">
        <v>123</v>
      </c>
      <c r="BK491" s="110">
        <f>$BK$492+$BK$504</f>
        <v>0</v>
      </c>
    </row>
    <row r="492" spans="2:63" s="102" customFormat="1" ht="21" customHeight="1">
      <c r="B492" s="103"/>
      <c r="D492" s="104" t="s">
        <v>77</v>
      </c>
      <c r="E492" s="111" t="s">
        <v>811</v>
      </c>
      <c r="F492" s="111" t="s">
        <v>812</v>
      </c>
      <c r="J492" s="112">
        <f>$BK$492</f>
        <v>0</v>
      </c>
      <c r="L492" s="103"/>
      <c r="M492" s="107"/>
      <c r="P492" s="108">
        <f>SUM($P$493:$P$503)</f>
        <v>0</v>
      </c>
      <c r="R492" s="108">
        <f>SUM($R$493:$R$503)</f>
        <v>0</v>
      </c>
      <c r="T492" s="109">
        <f>SUM($T$493:$T$503)</f>
        <v>0</v>
      </c>
      <c r="AR492" s="104" t="s">
        <v>160</v>
      </c>
      <c r="AT492" s="104" t="s">
        <v>77</v>
      </c>
      <c r="AU492" s="104" t="s">
        <v>23</v>
      </c>
      <c r="AY492" s="104" t="s">
        <v>123</v>
      </c>
      <c r="BK492" s="110">
        <f>SUM($BK$493:$BK$503)</f>
        <v>0</v>
      </c>
    </row>
    <row r="493" spans="2:65" s="6" customFormat="1" ht="15.75" customHeight="1">
      <c r="B493" s="22"/>
      <c r="C493" s="113" t="s">
        <v>813</v>
      </c>
      <c r="D493" s="113" t="s">
        <v>125</v>
      </c>
      <c r="E493" s="114" t="s">
        <v>814</v>
      </c>
      <c r="F493" s="115" t="s">
        <v>815</v>
      </c>
      <c r="G493" s="116" t="s">
        <v>816</v>
      </c>
      <c r="H493" s="117">
        <v>1</v>
      </c>
      <c r="I493" s="118"/>
      <c r="J493" s="119">
        <f>ROUND($I$493*$H$493,2)</f>
        <v>0</v>
      </c>
      <c r="K493" s="115" t="s">
        <v>129</v>
      </c>
      <c r="L493" s="22"/>
      <c r="M493" s="120"/>
      <c r="N493" s="121" t="s">
        <v>49</v>
      </c>
      <c r="Q493" s="122">
        <v>0</v>
      </c>
      <c r="R493" s="122">
        <f>$Q$493*$H$493</f>
        <v>0</v>
      </c>
      <c r="S493" s="122">
        <v>0</v>
      </c>
      <c r="T493" s="123">
        <f>$S$493*$H$493</f>
        <v>0</v>
      </c>
      <c r="AR493" s="71" t="s">
        <v>817</v>
      </c>
      <c r="AT493" s="71" t="s">
        <v>125</v>
      </c>
      <c r="AU493" s="71" t="s">
        <v>84</v>
      </c>
      <c r="AY493" s="6" t="s">
        <v>123</v>
      </c>
      <c r="BE493" s="124">
        <f>IF($N$493="základní",$J$493,0)</f>
        <v>0</v>
      </c>
      <c r="BF493" s="124">
        <f>IF($N$493="snížená",$J$493,0)</f>
        <v>0</v>
      </c>
      <c r="BG493" s="124">
        <f>IF($N$493="zákl. přenesená",$J$493,0)</f>
        <v>0</v>
      </c>
      <c r="BH493" s="124">
        <f>IF($N$493="sníž. přenesená",$J$493,0)</f>
        <v>0</v>
      </c>
      <c r="BI493" s="124">
        <f>IF($N$493="nulová",$J$493,0)</f>
        <v>0</v>
      </c>
      <c r="BJ493" s="71" t="s">
        <v>23</v>
      </c>
      <c r="BK493" s="124">
        <f>ROUND($I$493*$H$493,2)</f>
        <v>0</v>
      </c>
      <c r="BL493" s="71" t="s">
        <v>817</v>
      </c>
      <c r="BM493" s="71" t="s">
        <v>818</v>
      </c>
    </row>
    <row r="494" spans="2:47" s="6" customFormat="1" ht="16.5" customHeight="1">
      <c r="B494" s="22"/>
      <c r="D494" s="125" t="s">
        <v>132</v>
      </c>
      <c r="F494" s="126" t="s">
        <v>819</v>
      </c>
      <c r="L494" s="22"/>
      <c r="M494" s="48"/>
      <c r="T494" s="49"/>
      <c r="AT494" s="6" t="s">
        <v>132</v>
      </c>
      <c r="AU494" s="6" t="s">
        <v>84</v>
      </c>
    </row>
    <row r="495" spans="2:51" s="6" customFormat="1" ht="27" customHeight="1">
      <c r="B495" s="127"/>
      <c r="D495" s="128" t="s">
        <v>134</v>
      </c>
      <c r="E495" s="129"/>
      <c r="F495" s="130" t="s">
        <v>820</v>
      </c>
      <c r="H495" s="131">
        <v>1</v>
      </c>
      <c r="L495" s="127"/>
      <c r="M495" s="132"/>
      <c r="T495" s="133"/>
      <c r="AT495" s="129" t="s">
        <v>134</v>
      </c>
      <c r="AU495" s="129" t="s">
        <v>84</v>
      </c>
      <c r="AV495" s="129" t="s">
        <v>84</v>
      </c>
      <c r="AW495" s="129" t="s">
        <v>90</v>
      </c>
      <c r="AX495" s="129" t="s">
        <v>23</v>
      </c>
      <c r="AY495" s="129" t="s">
        <v>123</v>
      </c>
    </row>
    <row r="496" spans="2:65" s="6" customFormat="1" ht="15.75" customHeight="1">
      <c r="B496" s="22"/>
      <c r="C496" s="113" t="s">
        <v>821</v>
      </c>
      <c r="D496" s="113" t="s">
        <v>125</v>
      </c>
      <c r="E496" s="114" t="s">
        <v>822</v>
      </c>
      <c r="F496" s="115" t="s">
        <v>823</v>
      </c>
      <c r="G496" s="116" t="s">
        <v>816</v>
      </c>
      <c r="H496" s="117">
        <v>1</v>
      </c>
      <c r="I496" s="118"/>
      <c r="J496" s="119">
        <f>ROUND($I$496*$H$496,2)</f>
        <v>0</v>
      </c>
      <c r="K496" s="115" t="s">
        <v>129</v>
      </c>
      <c r="L496" s="22"/>
      <c r="M496" s="120"/>
      <c r="N496" s="121" t="s">
        <v>49</v>
      </c>
      <c r="Q496" s="122">
        <v>0</v>
      </c>
      <c r="R496" s="122">
        <f>$Q$496*$H$496</f>
        <v>0</v>
      </c>
      <c r="S496" s="122">
        <v>0</v>
      </c>
      <c r="T496" s="123">
        <f>$S$496*$H$496</f>
        <v>0</v>
      </c>
      <c r="AR496" s="71" t="s">
        <v>817</v>
      </c>
      <c r="AT496" s="71" t="s">
        <v>125</v>
      </c>
      <c r="AU496" s="71" t="s">
        <v>84</v>
      </c>
      <c r="AY496" s="6" t="s">
        <v>123</v>
      </c>
      <c r="BE496" s="124">
        <f>IF($N$496="základní",$J$496,0)</f>
        <v>0</v>
      </c>
      <c r="BF496" s="124">
        <f>IF($N$496="snížená",$J$496,0)</f>
        <v>0</v>
      </c>
      <c r="BG496" s="124">
        <f>IF($N$496="zákl. přenesená",$J$496,0)</f>
        <v>0</v>
      </c>
      <c r="BH496" s="124">
        <f>IF($N$496="sníž. přenesená",$J$496,0)</f>
        <v>0</v>
      </c>
      <c r="BI496" s="124">
        <f>IF($N$496="nulová",$J$496,0)</f>
        <v>0</v>
      </c>
      <c r="BJ496" s="71" t="s">
        <v>23</v>
      </c>
      <c r="BK496" s="124">
        <f>ROUND($I$496*$H$496,2)</f>
        <v>0</v>
      </c>
      <c r="BL496" s="71" t="s">
        <v>817</v>
      </c>
      <c r="BM496" s="71" t="s">
        <v>824</v>
      </c>
    </row>
    <row r="497" spans="2:47" s="6" customFormat="1" ht="16.5" customHeight="1">
      <c r="B497" s="22"/>
      <c r="D497" s="125" t="s">
        <v>132</v>
      </c>
      <c r="F497" s="126" t="s">
        <v>825</v>
      </c>
      <c r="L497" s="22"/>
      <c r="M497" s="48"/>
      <c r="T497" s="49"/>
      <c r="AT497" s="6" t="s">
        <v>132</v>
      </c>
      <c r="AU497" s="6" t="s">
        <v>84</v>
      </c>
    </row>
    <row r="498" spans="2:51" s="6" customFormat="1" ht="15.75" customHeight="1">
      <c r="B498" s="127"/>
      <c r="D498" s="128" t="s">
        <v>134</v>
      </c>
      <c r="E498" s="129"/>
      <c r="F498" s="130" t="s">
        <v>826</v>
      </c>
      <c r="H498" s="131">
        <v>1</v>
      </c>
      <c r="L498" s="127"/>
      <c r="M498" s="132"/>
      <c r="T498" s="133"/>
      <c r="AT498" s="129" t="s">
        <v>134</v>
      </c>
      <c r="AU498" s="129" t="s">
        <v>84</v>
      </c>
      <c r="AV498" s="129" t="s">
        <v>84</v>
      </c>
      <c r="AW498" s="129" t="s">
        <v>90</v>
      </c>
      <c r="AX498" s="129" t="s">
        <v>23</v>
      </c>
      <c r="AY498" s="129" t="s">
        <v>123</v>
      </c>
    </row>
    <row r="499" spans="2:65" s="6" customFormat="1" ht="15.75" customHeight="1">
      <c r="B499" s="22"/>
      <c r="C499" s="113" t="s">
        <v>827</v>
      </c>
      <c r="D499" s="113" t="s">
        <v>125</v>
      </c>
      <c r="E499" s="114" t="s">
        <v>828</v>
      </c>
      <c r="F499" s="115" t="s">
        <v>829</v>
      </c>
      <c r="G499" s="116" t="s">
        <v>816</v>
      </c>
      <c r="H499" s="117">
        <v>1</v>
      </c>
      <c r="I499" s="118"/>
      <c r="J499" s="119">
        <f>ROUND($I$499*$H$499,2)</f>
        <v>0</v>
      </c>
      <c r="K499" s="115" t="s">
        <v>129</v>
      </c>
      <c r="L499" s="22"/>
      <c r="M499" s="120"/>
      <c r="N499" s="121" t="s">
        <v>49</v>
      </c>
      <c r="Q499" s="122">
        <v>0</v>
      </c>
      <c r="R499" s="122">
        <f>$Q$499*$H$499</f>
        <v>0</v>
      </c>
      <c r="S499" s="122">
        <v>0</v>
      </c>
      <c r="T499" s="123">
        <f>$S$499*$H$499</f>
        <v>0</v>
      </c>
      <c r="AR499" s="71" t="s">
        <v>817</v>
      </c>
      <c r="AT499" s="71" t="s">
        <v>125</v>
      </c>
      <c r="AU499" s="71" t="s">
        <v>84</v>
      </c>
      <c r="AY499" s="6" t="s">
        <v>123</v>
      </c>
      <c r="BE499" s="124">
        <f>IF($N$499="základní",$J$499,0)</f>
        <v>0</v>
      </c>
      <c r="BF499" s="124">
        <f>IF($N$499="snížená",$J$499,0)</f>
        <v>0</v>
      </c>
      <c r="BG499" s="124">
        <f>IF($N$499="zákl. přenesená",$J$499,0)</f>
        <v>0</v>
      </c>
      <c r="BH499" s="124">
        <f>IF($N$499="sníž. přenesená",$J$499,0)</f>
        <v>0</v>
      </c>
      <c r="BI499" s="124">
        <f>IF($N$499="nulová",$J$499,0)</f>
        <v>0</v>
      </c>
      <c r="BJ499" s="71" t="s">
        <v>23</v>
      </c>
      <c r="BK499" s="124">
        <f>ROUND($I$499*$H$499,2)</f>
        <v>0</v>
      </c>
      <c r="BL499" s="71" t="s">
        <v>817</v>
      </c>
      <c r="BM499" s="71" t="s">
        <v>830</v>
      </c>
    </row>
    <row r="500" spans="2:47" s="6" customFormat="1" ht="16.5" customHeight="1">
      <c r="B500" s="22"/>
      <c r="D500" s="125" t="s">
        <v>132</v>
      </c>
      <c r="F500" s="126" t="s">
        <v>831</v>
      </c>
      <c r="L500" s="22"/>
      <c r="M500" s="48"/>
      <c r="T500" s="49"/>
      <c r="AT500" s="6" t="s">
        <v>132</v>
      </c>
      <c r="AU500" s="6" t="s">
        <v>84</v>
      </c>
    </row>
    <row r="501" spans="2:51" s="6" customFormat="1" ht="15.75" customHeight="1">
      <c r="B501" s="127"/>
      <c r="D501" s="128" t="s">
        <v>134</v>
      </c>
      <c r="E501" s="129"/>
      <c r="F501" s="130" t="s">
        <v>832</v>
      </c>
      <c r="H501" s="131">
        <v>1</v>
      </c>
      <c r="L501" s="127"/>
      <c r="M501" s="132"/>
      <c r="T501" s="133"/>
      <c r="AT501" s="129" t="s">
        <v>134</v>
      </c>
      <c r="AU501" s="129" t="s">
        <v>84</v>
      </c>
      <c r="AV501" s="129" t="s">
        <v>84</v>
      </c>
      <c r="AW501" s="129" t="s">
        <v>90</v>
      </c>
      <c r="AX501" s="129" t="s">
        <v>23</v>
      </c>
      <c r="AY501" s="129" t="s">
        <v>123</v>
      </c>
    </row>
    <row r="502" spans="2:65" s="6" customFormat="1" ht="15.75" customHeight="1">
      <c r="B502" s="22"/>
      <c r="C502" s="113" t="s">
        <v>833</v>
      </c>
      <c r="D502" s="113" t="s">
        <v>125</v>
      </c>
      <c r="E502" s="114" t="s">
        <v>834</v>
      </c>
      <c r="F502" s="115" t="s">
        <v>835</v>
      </c>
      <c r="G502" s="116" t="s">
        <v>816</v>
      </c>
      <c r="H502" s="117">
        <v>1</v>
      </c>
      <c r="I502" s="118"/>
      <c r="J502" s="119">
        <f>ROUND($I$502*$H$502,2)</f>
        <v>0</v>
      </c>
      <c r="K502" s="115" t="s">
        <v>129</v>
      </c>
      <c r="L502" s="22"/>
      <c r="M502" s="120"/>
      <c r="N502" s="121" t="s">
        <v>49</v>
      </c>
      <c r="Q502" s="122">
        <v>0</v>
      </c>
      <c r="R502" s="122">
        <f>$Q$502*$H$502</f>
        <v>0</v>
      </c>
      <c r="S502" s="122">
        <v>0</v>
      </c>
      <c r="T502" s="123">
        <f>$S$502*$H$502</f>
        <v>0</v>
      </c>
      <c r="AR502" s="71" t="s">
        <v>817</v>
      </c>
      <c r="AT502" s="71" t="s">
        <v>125</v>
      </c>
      <c r="AU502" s="71" t="s">
        <v>84</v>
      </c>
      <c r="AY502" s="6" t="s">
        <v>123</v>
      </c>
      <c r="BE502" s="124">
        <f>IF($N$502="základní",$J$502,0)</f>
        <v>0</v>
      </c>
      <c r="BF502" s="124">
        <f>IF($N$502="snížená",$J$502,0)</f>
        <v>0</v>
      </c>
      <c r="BG502" s="124">
        <f>IF($N$502="zákl. přenesená",$J$502,0)</f>
        <v>0</v>
      </c>
      <c r="BH502" s="124">
        <f>IF($N$502="sníž. přenesená",$J$502,0)</f>
        <v>0</v>
      </c>
      <c r="BI502" s="124">
        <f>IF($N$502="nulová",$J$502,0)</f>
        <v>0</v>
      </c>
      <c r="BJ502" s="71" t="s">
        <v>23</v>
      </c>
      <c r="BK502" s="124">
        <f>ROUND($I$502*$H$502,2)</f>
        <v>0</v>
      </c>
      <c r="BL502" s="71" t="s">
        <v>817</v>
      </c>
      <c r="BM502" s="71" t="s">
        <v>836</v>
      </c>
    </row>
    <row r="503" spans="2:47" s="6" customFormat="1" ht="27" customHeight="1">
      <c r="B503" s="22"/>
      <c r="D503" s="125" t="s">
        <v>132</v>
      </c>
      <c r="F503" s="126" t="s">
        <v>837</v>
      </c>
      <c r="L503" s="22"/>
      <c r="M503" s="48"/>
      <c r="T503" s="49"/>
      <c r="AT503" s="6" t="s">
        <v>132</v>
      </c>
      <c r="AU503" s="6" t="s">
        <v>84</v>
      </c>
    </row>
    <row r="504" spans="2:63" s="102" customFormat="1" ht="30.75" customHeight="1">
      <c r="B504" s="103"/>
      <c r="D504" s="104" t="s">
        <v>77</v>
      </c>
      <c r="E504" s="111" t="s">
        <v>838</v>
      </c>
      <c r="F504" s="111" t="s">
        <v>839</v>
      </c>
      <c r="J504" s="112">
        <f>$BK$504</f>
        <v>0</v>
      </c>
      <c r="L504" s="103"/>
      <c r="M504" s="107"/>
      <c r="P504" s="108">
        <f>SUM($P$505:$P$511)</f>
        <v>0</v>
      </c>
      <c r="R504" s="108">
        <f>SUM($R$505:$R$511)</f>
        <v>0</v>
      </c>
      <c r="T504" s="109">
        <f>SUM($T$505:$T$511)</f>
        <v>0</v>
      </c>
      <c r="AR504" s="104" t="s">
        <v>160</v>
      </c>
      <c r="AT504" s="104" t="s">
        <v>77</v>
      </c>
      <c r="AU504" s="104" t="s">
        <v>23</v>
      </c>
      <c r="AY504" s="104" t="s">
        <v>123</v>
      </c>
      <c r="BK504" s="110">
        <f>SUM($BK$505:$BK$511)</f>
        <v>0</v>
      </c>
    </row>
    <row r="505" spans="2:65" s="6" customFormat="1" ht="15.75" customHeight="1">
      <c r="B505" s="22"/>
      <c r="C505" s="113" t="s">
        <v>840</v>
      </c>
      <c r="D505" s="113" t="s">
        <v>125</v>
      </c>
      <c r="E505" s="114" t="s">
        <v>841</v>
      </c>
      <c r="F505" s="115" t="s">
        <v>842</v>
      </c>
      <c r="G505" s="116" t="s">
        <v>816</v>
      </c>
      <c r="H505" s="117">
        <v>1</v>
      </c>
      <c r="I505" s="118"/>
      <c r="J505" s="119">
        <f>ROUND($I$505*$H$505,2)</f>
        <v>0</v>
      </c>
      <c r="K505" s="115" t="s">
        <v>129</v>
      </c>
      <c r="L505" s="22"/>
      <c r="M505" s="120"/>
      <c r="N505" s="121" t="s">
        <v>49</v>
      </c>
      <c r="Q505" s="122">
        <v>0</v>
      </c>
      <c r="R505" s="122">
        <f>$Q$505*$H$505</f>
        <v>0</v>
      </c>
      <c r="S505" s="122">
        <v>0</v>
      </c>
      <c r="T505" s="123">
        <f>$S$505*$H$505</f>
        <v>0</v>
      </c>
      <c r="AR505" s="71" t="s">
        <v>817</v>
      </c>
      <c r="AT505" s="71" t="s">
        <v>125</v>
      </c>
      <c r="AU505" s="71" t="s">
        <v>84</v>
      </c>
      <c r="AY505" s="6" t="s">
        <v>123</v>
      </c>
      <c r="BE505" s="124">
        <f>IF($N$505="základní",$J$505,0)</f>
        <v>0</v>
      </c>
      <c r="BF505" s="124">
        <f>IF($N$505="snížená",$J$505,0)</f>
        <v>0</v>
      </c>
      <c r="BG505" s="124">
        <f>IF($N$505="zákl. přenesená",$J$505,0)</f>
        <v>0</v>
      </c>
      <c r="BH505" s="124">
        <f>IF($N$505="sníž. přenesená",$J$505,0)</f>
        <v>0</v>
      </c>
      <c r="BI505" s="124">
        <f>IF($N$505="nulová",$J$505,0)</f>
        <v>0</v>
      </c>
      <c r="BJ505" s="71" t="s">
        <v>23</v>
      </c>
      <c r="BK505" s="124">
        <f>ROUND($I$505*$H$505,2)</f>
        <v>0</v>
      </c>
      <c r="BL505" s="71" t="s">
        <v>817</v>
      </c>
      <c r="BM505" s="71" t="s">
        <v>843</v>
      </c>
    </row>
    <row r="506" spans="2:47" s="6" customFormat="1" ht="16.5" customHeight="1">
      <c r="B506" s="22"/>
      <c r="D506" s="125" t="s">
        <v>132</v>
      </c>
      <c r="F506" s="126" t="s">
        <v>844</v>
      </c>
      <c r="L506" s="22"/>
      <c r="M506" s="48"/>
      <c r="T506" s="49"/>
      <c r="AT506" s="6" t="s">
        <v>132</v>
      </c>
      <c r="AU506" s="6" t="s">
        <v>84</v>
      </c>
    </row>
    <row r="507" spans="2:65" s="6" customFormat="1" ht="15.75" customHeight="1">
      <c r="B507" s="22"/>
      <c r="C507" s="113" t="s">
        <v>845</v>
      </c>
      <c r="D507" s="113" t="s">
        <v>125</v>
      </c>
      <c r="E507" s="114" t="s">
        <v>846</v>
      </c>
      <c r="F507" s="115" t="s">
        <v>847</v>
      </c>
      <c r="G507" s="116" t="s">
        <v>816</v>
      </c>
      <c r="H507" s="117">
        <v>1</v>
      </c>
      <c r="I507" s="118"/>
      <c r="J507" s="119">
        <f>ROUND($I$507*$H$507,2)</f>
        <v>0</v>
      </c>
      <c r="K507" s="115" t="s">
        <v>129</v>
      </c>
      <c r="L507" s="22"/>
      <c r="M507" s="120"/>
      <c r="N507" s="121" t="s">
        <v>49</v>
      </c>
      <c r="Q507" s="122">
        <v>0</v>
      </c>
      <c r="R507" s="122">
        <f>$Q$507*$H$507</f>
        <v>0</v>
      </c>
      <c r="S507" s="122">
        <v>0</v>
      </c>
      <c r="T507" s="123">
        <f>$S$507*$H$507</f>
        <v>0</v>
      </c>
      <c r="AR507" s="71" t="s">
        <v>817</v>
      </c>
      <c r="AT507" s="71" t="s">
        <v>125</v>
      </c>
      <c r="AU507" s="71" t="s">
        <v>84</v>
      </c>
      <c r="AY507" s="6" t="s">
        <v>123</v>
      </c>
      <c r="BE507" s="124">
        <f>IF($N$507="základní",$J$507,0)</f>
        <v>0</v>
      </c>
      <c r="BF507" s="124">
        <f>IF($N$507="snížená",$J$507,0)</f>
        <v>0</v>
      </c>
      <c r="BG507" s="124">
        <f>IF($N$507="zákl. přenesená",$J$507,0)</f>
        <v>0</v>
      </c>
      <c r="BH507" s="124">
        <f>IF($N$507="sníž. přenesená",$J$507,0)</f>
        <v>0</v>
      </c>
      <c r="BI507" s="124">
        <f>IF($N$507="nulová",$J$507,0)</f>
        <v>0</v>
      </c>
      <c r="BJ507" s="71" t="s">
        <v>23</v>
      </c>
      <c r="BK507" s="124">
        <f>ROUND($I$507*$H$507,2)</f>
        <v>0</v>
      </c>
      <c r="BL507" s="71" t="s">
        <v>817</v>
      </c>
      <c r="BM507" s="71" t="s">
        <v>848</v>
      </c>
    </row>
    <row r="508" spans="2:47" s="6" customFormat="1" ht="16.5" customHeight="1">
      <c r="B508" s="22"/>
      <c r="D508" s="125" t="s">
        <v>132</v>
      </c>
      <c r="F508" s="126" t="s">
        <v>849</v>
      </c>
      <c r="L508" s="22"/>
      <c r="M508" s="48"/>
      <c r="T508" s="49"/>
      <c r="AT508" s="6" t="s">
        <v>132</v>
      </c>
      <c r="AU508" s="6" t="s">
        <v>84</v>
      </c>
    </row>
    <row r="509" spans="2:65" s="6" customFormat="1" ht="15.75" customHeight="1">
      <c r="B509" s="22"/>
      <c r="C509" s="113" t="s">
        <v>850</v>
      </c>
      <c r="D509" s="113" t="s">
        <v>125</v>
      </c>
      <c r="E509" s="114" t="s">
        <v>851</v>
      </c>
      <c r="F509" s="115" t="s">
        <v>852</v>
      </c>
      <c r="G509" s="116" t="s">
        <v>816</v>
      </c>
      <c r="H509" s="117">
        <v>1</v>
      </c>
      <c r="I509" s="118"/>
      <c r="J509" s="119">
        <f>ROUND($I$509*$H$509,2)</f>
        <v>0</v>
      </c>
      <c r="K509" s="115" t="s">
        <v>129</v>
      </c>
      <c r="L509" s="22"/>
      <c r="M509" s="120"/>
      <c r="N509" s="121" t="s">
        <v>49</v>
      </c>
      <c r="Q509" s="122">
        <v>0</v>
      </c>
      <c r="R509" s="122">
        <f>$Q$509*$H$509</f>
        <v>0</v>
      </c>
      <c r="S509" s="122">
        <v>0</v>
      </c>
      <c r="T509" s="123">
        <f>$S$509*$H$509</f>
        <v>0</v>
      </c>
      <c r="AR509" s="71" t="s">
        <v>817</v>
      </c>
      <c r="AT509" s="71" t="s">
        <v>125</v>
      </c>
      <c r="AU509" s="71" t="s">
        <v>84</v>
      </c>
      <c r="AY509" s="6" t="s">
        <v>123</v>
      </c>
      <c r="BE509" s="124">
        <f>IF($N$509="základní",$J$509,0)</f>
        <v>0</v>
      </c>
      <c r="BF509" s="124">
        <f>IF($N$509="snížená",$J$509,0)</f>
        <v>0</v>
      </c>
      <c r="BG509" s="124">
        <f>IF($N$509="zákl. přenesená",$J$509,0)</f>
        <v>0</v>
      </c>
      <c r="BH509" s="124">
        <f>IF($N$509="sníž. přenesená",$J$509,0)</f>
        <v>0</v>
      </c>
      <c r="BI509" s="124">
        <f>IF($N$509="nulová",$J$509,0)</f>
        <v>0</v>
      </c>
      <c r="BJ509" s="71" t="s">
        <v>23</v>
      </c>
      <c r="BK509" s="124">
        <f>ROUND($I$509*$H$509,2)</f>
        <v>0</v>
      </c>
      <c r="BL509" s="71" t="s">
        <v>817</v>
      </c>
      <c r="BM509" s="71" t="s">
        <v>853</v>
      </c>
    </row>
    <row r="510" spans="2:47" s="6" customFormat="1" ht="16.5" customHeight="1">
      <c r="B510" s="22"/>
      <c r="D510" s="125" t="s">
        <v>132</v>
      </c>
      <c r="F510" s="126" t="s">
        <v>854</v>
      </c>
      <c r="L510" s="22"/>
      <c r="M510" s="48"/>
      <c r="T510" s="49"/>
      <c r="AT510" s="6" t="s">
        <v>132</v>
      </c>
      <c r="AU510" s="6" t="s">
        <v>84</v>
      </c>
    </row>
    <row r="511" spans="2:51" s="6" customFormat="1" ht="15.75" customHeight="1">
      <c r="B511" s="127"/>
      <c r="D511" s="128" t="s">
        <v>134</v>
      </c>
      <c r="E511" s="129"/>
      <c r="F511" s="130" t="s">
        <v>855</v>
      </c>
      <c r="H511" s="131">
        <v>1</v>
      </c>
      <c r="L511" s="127"/>
      <c r="M511" s="156"/>
      <c r="N511" s="157"/>
      <c r="O511" s="157"/>
      <c r="P511" s="157"/>
      <c r="Q511" s="157"/>
      <c r="R511" s="157"/>
      <c r="S511" s="157"/>
      <c r="T511" s="158"/>
      <c r="AT511" s="129" t="s">
        <v>134</v>
      </c>
      <c r="AU511" s="129" t="s">
        <v>84</v>
      </c>
      <c r="AV511" s="129" t="s">
        <v>84</v>
      </c>
      <c r="AW511" s="129" t="s">
        <v>90</v>
      </c>
      <c r="AX511" s="129" t="s">
        <v>23</v>
      </c>
      <c r="AY511" s="129" t="s">
        <v>123</v>
      </c>
    </row>
    <row r="512" spans="2:46" s="6" customFormat="1" ht="7.5" customHeight="1">
      <c r="B512" s="36"/>
      <c r="C512" s="37"/>
      <c r="D512" s="37"/>
      <c r="E512" s="37"/>
      <c r="F512" s="37"/>
      <c r="G512" s="37"/>
      <c r="H512" s="37"/>
      <c r="I512" s="37"/>
      <c r="J512" s="37"/>
      <c r="K512" s="37"/>
      <c r="L512" s="22"/>
      <c r="AT512" s="2"/>
    </row>
  </sheetData>
  <sheetProtection/>
  <autoFilter ref="C84:K84"/>
  <mergeCells count="6">
    <mergeCell ref="E7:H7"/>
    <mergeCell ref="E22:H22"/>
    <mergeCell ref="E43:H43"/>
    <mergeCell ref="E77:H7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208" customFormat="1" ht="45" customHeight="1">
      <c r="B3" s="205"/>
      <c r="C3" s="206" t="s">
        <v>863</v>
      </c>
      <c r="D3" s="206"/>
      <c r="E3" s="206"/>
      <c r="F3" s="206"/>
      <c r="G3" s="206"/>
      <c r="H3" s="206"/>
      <c r="I3" s="206"/>
      <c r="J3" s="206"/>
      <c r="K3" s="207"/>
    </row>
    <row r="4" spans="2:11" ht="25.5" customHeight="1">
      <c r="B4" s="209"/>
      <c r="C4" s="210" t="s">
        <v>864</v>
      </c>
      <c r="D4" s="210"/>
      <c r="E4" s="210"/>
      <c r="F4" s="210"/>
      <c r="G4" s="210"/>
      <c r="H4" s="210"/>
      <c r="I4" s="210"/>
      <c r="J4" s="210"/>
      <c r="K4" s="211"/>
    </row>
    <row r="5" spans="2:11" ht="5.25" customHeight="1">
      <c r="B5" s="209"/>
      <c r="C5" s="212"/>
      <c r="D5" s="212"/>
      <c r="E5" s="212"/>
      <c r="F5" s="212"/>
      <c r="G5" s="212"/>
      <c r="H5" s="212"/>
      <c r="I5" s="212"/>
      <c r="J5" s="212"/>
      <c r="K5" s="211"/>
    </row>
    <row r="6" spans="2:11" ht="15" customHeight="1">
      <c r="B6" s="209"/>
      <c r="C6" s="213" t="s">
        <v>865</v>
      </c>
      <c r="D6" s="213"/>
      <c r="E6" s="213"/>
      <c r="F6" s="213"/>
      <c r="G6" s="213"/>
      <c r="H6" s="213"/>
      <c r="I6" s="213"/>
      <c r="J6" s="213"/>
      <c r="K6" s="211"/>
    </row>
    <row r="7" spans="2:11" ht="15" customHeight="1">
      <c r="B7" s="214"/>
      <c r="C7" s="213" t="s">
        <v>866</v>
      </c>
      <c r="D7" s="213"/>
      <c r="E7" s="213"/>
      <c r="F7" s="213"/>
      <c r="G7" s="213"/>
      <c r="H7" s="213"/>
      <c r="I7" s="213"/>
      <c r="J7" s="213"/>
      <c r="K7" s="211"/>
    </row>
    <row r="8" spans="2:11" ht="12.75" customHeight="1">
      <c r="B8" s="214"/>
      <c r="C8" s="215"/>
      <c r="D8" s="215"/>
      <c r="E8" s="215"/>
      <c r="F8" s="215"/>
      <c r="G8" s="215"/>
      <c r="H8" s="215"/>
      <c r="I8" s="215"/>
      <c r="J8" s="215"/>
      <c r="K8" s="211"/>
    </row>
    <row r="9" spans="2:11" ht="15" customHeight="1">
      <c r="B9" s="214"/>
      <c r="C9" s="213" t="s">
        <v>867</v>
      </c>
      <c r="D9" s="213"/>
      <c r="E9" s="213"/>
      <c r="F9" s="213"/>
      <c r="G9" s="213"/>
      <c r="H9" s="213"/>
      <c r="I9" s="213"/>
      <c r="J9" s="213"/>
      <c r="K9" s="211"/>
    </row>
    <row r="10" spans="2:11" ht="15" customHeight="1">
      <c r="B10" s="214"/>
      <c r="C10" s="215"/>
      <c r="D10" s="213" t="s">
        <v>868</v>
      </c>
      <c r="E10" s="213"/>
      <c r="F10" s="213"/>
      <c r="G10" s="213"/>
      <c r="H10" s="213"/>
      <c r="I10" s="213"/>
      <c r="J10" s="213"/>
      <c r="K10" s="211"/>
    </row>
    <row r="11" spans="2:11" ht="15" customHeight="1">
      <c r="B11" s="214"/>
      <c r="C11" s="216"/>
      <c r="D11" s="213" t="s">
        <v>869</v>
      </c>
      <c r="E11" s="213"/>
      <c r="F11" s="213"/>
      <c r="G11" s="213"/>
      <c r="H11" s="213"/>
      <c r="I11" s="213"/>
      <c r="J11" s="213"/>
      <c r="K11" s="211"/>
    </row>
    <row r="12" spans="2:11" ht="12.75" customHeight="1">
      <c r="B12" s="214"/>
      <c r="C12" s="216"/>
      <c r="D12" s="216"/>
      <c r="E12" s="216"/>
      <c r="F12" s="216"/>
      <c r="G12" s="216"/>
      <c r="H12" s="216"/>
      <c r="I12" s="216"/>
      <c r="J12" s="216"/>
      <c r="K12" s="211"/>
    </row>
    <row r="13" spans="2:11" ht="15" customHeight="1">
      <c r="B13" s="214"/>
      <c r="C13" s="216"/>
      <c r="D13" s="213" t="s">
        <v>870</v>
      </c>
      <c r="E13" s="213"/>
      <c r="F13" s="213"/>
      <c r="G13" s="213"/>
      <c r="H13" s="213"/>
      <c r="I13" s="213"/>
      <c r="J13" s="213"/>
      <c r="K13" s="211"/>
    </row>
    <row r="14" spans="2:11" ht="15" customHeight="1">
      <c r="B14" s="214"/>
      <c r="C14" s="216"/>
      <c r="D14" s="213" t="s">
        <v>871</v>
      </c>
      <c r="E14" s="213"/>
      <c r="F14" s="213"/>
      <c r="G14" s="213"/>
      <c r="H14" s="213"/>
      <c r="I14" s="213"/>
      <c r="J14" s="213"/>
      <c r="K14" s="211"/>
    </row>
    <row r="15" spans="2:11" ht="15" customHeight="1">
      <c r="B15" s="214"/>
      <c r="C15" s="216"/>
      <c r="D15" s="213" t="s">
        <v>872</v>
      </c>
      <c r="E15" s="213"/>
      <c r="F15" s="213"/>
      <c r="G15" s="213"/>
      <c r="H15" s="213"/>
      <c r="I15" s="213"/>
      <c r="J15" s="213"/>
      <c r="K15" s="211"/>
    </row>
    <row r="16" spans="2:11" ht="15" customHeight="1">
      <c r="B16" s="214"/>
      <c r="C16" s="216"/>
      <c r="D16" s="216"/>
      <c r="E16" s="217" t="s">
        <v>81</v>
      </c>
      <c r="F16" s="213" t="s">
        <v>873</v>
      </c>
      <c r="G16" s="213"/>
      <c r="H16" s="213"/>
      <c r="I16" s="213"/>
      <c r="J16" s="213"/>
      <c r="K16" s="211"/>
    </row>
    <row r="17" spans="2:11" ht="15" customHeight="1">
      <c r="B17" s="214"/>
      <c r="C17" s="216"/>
      <c r="D17" s="216"/>
      <c r="E17" s="217" t="s">
        <v>874</v>
      </c>
      <c r="F17" s="213" t="s">
        <v>875</v>
      </c>
      <c r="G17" s="213"/>
      <c r="H17" s="213"/>
      <c r="I17" s="213"/>
      <c r="J17" s="213"/>
      <c r="K17" s="211"/>
    </row>
    <row r="18" spans="2:11" ht="15" customHeight="1">
      <c r="B18" s="214"/>
      <c r="C18" s="216"/>
      <c r="D18" s="216"/>
      <c r="E18" s="217" t="s">
        <v>876</v>
      </c>
      <c r="F18" s="213" t="s">
        <v>877</v>
      </c>
      <c r="G18" s="213"/>
      <c r="H18" s="213"/>
      <c r="I18" s="213"/>
      <c r="J18" s="213"/>
      <c r="K18" s="211"/>
    </row>
    <row r="19" spans="2:11" ht="15" customHeight="1">
      <c r="B19" s="214"/>
      <c r="C19" s="216"/>
      <c r="D19" s="216"/>
      <c r="E19" s="217" t="s">
        <v>878</v>
      </c>
      <c r="F19" s="213" t="s">
        <v>879</v>
      </c>
      <c r="G19" s="213"/>
      <c r="H19" s="213"/>
      <c r="I19" s="213"/>
      <c r="J19" s="213"/>
      <c r="K19" s="211"/>
    </row>
    <row r="20" spans="2:11" ht="15" customHeight="1">
      <c r="B20" s="214"/>
      <c r="C20" s="216"/>
      <c r="D20" s="216"/>
      <c r="E20" s="217" t="s">
        <v>880</v>
      </c>
      <c r="F20" s="213" t="s">
        <v>881</v>
      </c>
      <c r="G20" s="213"/>
      <c r="H20" s="213"/>
      <c r="I20" s="213"/>
      <c r="J20" s="213"/>
      <c r="K20" s="211"/>
    </row>
    <row r="21" spans="2:11" ht="15" customHeight="1">
      <c r="B21" s="214"/>
      <c r="C21" s="216"/>
      <c r="D21" s="216"/>
      <c r="E21" s="217" t="s">
        <v>882</v>
      </c>
      <c r="F21" s="213" t="s">
        <v>883</v>
      </c>
      <c r="G21" s="213"/>
      <c r="H21" s="213"/>
      <c r="I21" s="213"/>
      <c r="J21" s="213"/>
      <c r="K21" s="211"/>
    </row>
    <row r="22" spans="2:11" ht="12.75" customHeight="1">
      <c r="B22" s="214"/>
      <c r="C22" s="216"/>
      <c r="D22" s="216"/>
      <c r="E22" s="216"/>
      <c r="F22" s="216"/>
      <c r="G22" s="216"/>
      <c r="H22" s="216"/>
      <c r="I22" s="216"/>
      <c r="J22" s="216"/>
      <c r="K22" s="211"/>
    </row>
    <row r="23" spans="2:11" ht="15" customHeight="1">
      <c r="B23" s="214"/>
      <c r="C23" s="213" t="s">
        <v>884</v>
      </c>
      <c r="D23" s="213"/>
      <c r="E23" s="213"/>
      <c r="F23" s="213"/>
      <c r="G23" s="213"/>
      <c r="H23" s="213"/>
      <c r="I23" s="213"/>
      <c r="J23" s="213"/>
      <c r="K23" s="211"/>
    </row>
    <row r="24" spans="2:11" ht="15" customHeight="1">
      <c r="B24" s="214"/>
      <c r="C24" s="213" t="s">
        <v>885</v>
      </c>
      <c r="D24" s="213"/>
      <c r="E24" s="213"/>
      <c r="F24" s="213"/>
      <c r="G24" s="213"/>
      <c r="H24" s="213"/>
      <c r="I24" s="213"/>
      <c r="J24" s="213"/>
      <c r="K24" s="211"/>
    </row>
    <row r="25" spans="2:11" ht="15" customHeight="1">
      <c r="B25" s="214"/>
      <c r="C25" s="215"/>
      <c r="D25" s="213" t="s">
        <v>886</v>
      </c>
      <c r="E25" s="213"/>
      <c r="F25" s="213"/>
      <c r="G25" s="213"/>
      <c r="H25" s="213"/>
      <c r="I25" s="213"/>
      <c r="J25" s="213"/>
      <c r="K25" s="211"/>
    </row>
    <row r="26" spans="2:11" ht="15" customHeight="1">
      <c r="B26" s="214"/>
      <c r="C26" s="216"/>
      <c r="D26" s="213" t="s">
        <v>887</v>
      </c>
      <c r="E26" s="213"/>
      <c r="F26" s="213"/>
      <c r="G26" s="213"/>
      <c r="H26" s="213"/>
      <c r="I26" s="213"/>
      <c r="J26" s="213"/>
      <c r="K26" s="211"/>
    </row>
    <row r="27" spans="2:11" ht="12.75" customHeight="1">
      <c r="B27" s="214"/>
      <c r="C27" s="216"/>
      <c r="D27" s="216"/>
      <c r="E27" s="216"/>
      <c r="F27" s="216"/>
      <c r="G27" s="216"/>
      <c r="H27" s="216"/>
      <c r="I27" s="216"/>
      <c r="J27" s="216"/>
      <c r="K27" s="211"/>
    </row>
    <row r="28" spans="2:11" ht="15" customHeight="1">
      <c r="B28" s="214"/>
      <c r="C28" s="216"/>
      <c r="D28" s="213" t="s">
        <v>888</v>
      </c>
      <c r="E28" s="213"/>
      <c r="F28" s="213"/>
      <c r="G28" s="213"/>
      <c r="H28" s="213"/>
      <c r="I28" s="213"/>
      <c r="J28" s="213"/>
      <c r="K28" s="211"/>
    </row>
    <row r="29" spans="2:11" ht="15" customHeight="1">
      <c r="B29" s="214"/>
      <c r="C29" s="216"/>
      <c r="D29" s="213" t="s">
        <v>889</v>
      </c>
      <c r="E29" s="213"/>
      <c r="F29" s="213"/>
      <c r="G29" s="213"/>
      <c r="H29" s="213"/>
      <c r="I29" s="213"/>
      <c r="J29" s="213"/>
      <c r="K29" s="211"/>
    </row>
    <row r="30" spans="2:11" ht="12.75" customHeight="1">
      <c r="B30" s="214"/>
      <c r="C30" s="216"/>
      <c r="D30" s="216"/>
      <c r="E30" s="216"/>
      <c r="F30" s="216"/>
      <c r="G30" s="216"/>
      <c r="H30" s="216"/>
      <c r="I30" s="216"/>
      <c r="J30" s="216"/>
      <c r="K30" s="211"/>
    </row>
    <row r="31" spans="2:11" ht="15" customHeight="1">
      <c r="B31" s="214"/>
      <c r="C31" s="216"/>
      <c r="D31" s="213" t="s">
        <v>890</v>
      </c>
      <c r="E31" s="213"/>
      <c r="F31" s="213"/>
      <c r="G31" s="213"/>
      <c r="H31" s="213"/>
      <c r="I31" s="213"/>
      <c r="J31" s="213"/>
      <c r="K31" s="211"/>
    </row>
    <row r="32" spans="2:11" ht="15" customHeight="1">
      <c r="B32" s="214"/>
      <c r="C32" s="216"/>
      <c r="D32" s="213" t="s">
        <v>891</v>
      </c>
      <c r="E32" s="213"/>
      <c r="F32" s="213"/>
      <c r="G32" s="213"/>
      <c r="H32" s="213"/>
      <c r="I32" s="213"/>
      <c r="J32" s="213"/>
      <c r="K32" s="211"/>
    </row>
    <row r="33" spans="2:11" ht="15" customHeight="1">
      <c r="B33" s="214"/>
      <c r="C33" s="216"/>
      <c r="D33" s="213" t="s">
        <v>892</v>
      </c>
      <c r="E33" s="213"/>
      <c r="F33" s="213"/>
      <c r="G33" s="213"/>
      <c r="H33" s="213"/>
      <c r="I33" s="213"/>
      <c r="J33" s="213"/>
      <c r="K33" s="211"/>
    </row>
    <row r="34" spans="2:11" ht="15" customHeight="1">
      <c r="B34" s="214"/>
      <c r="C34" s="216"/>
      <c r="D34" s="215"/>
      <c r="E34" s="218" t="s">
        <v>107</v>
      </c>
      <c r="F34" s="215"/>
      <c r="G34" s="213" t="s">
        <v>893</v>
      </c>
      <c r="H34" s="213"/>
      <c r="I34" s="213"/>
      <c r="J34" s="213"/>
      <c r="K34" s="211"/>
    </row>
    <row r="35" spans="2:11" ht="30.75" customHeight="1">
      <c r="B35" s="214"/>
      <c r="C35" s="216"/>
      <c r="D35" s="215"/>
      <c r="E35" s="218" t="s">
        <v>894</v>
      </c>
      <c r="F35" s="215"/>
      <c r="G35" s="213" t="s">
        <v>895</v>
      </c>
      <c r="H35" s="213"/>
      <c r="I35" s="213"/>
      <c r="J35" s="213"/>
      <c r="K35" s="211"/>
    </row>
    <row r="36" spans="2:11" ht="15" customHeight="1">
      <c r="B36" s="214"/>
      <c r="C36" s="216"/>
      <c r="D36" s="215"/>
      <c r="E36" s="218" t="s">
        <v>59</v>
      </c>
      <c r="F36" s="215"/>
      <c r="G36" s="213" t="s">
        <v>896</v>
      </c>
      <c r="H36" s="213"/>
      <c r="I36" s="213"/>
      <c r="J36" s="213"/>
      <c r="K36" s="211"/>
    </row>
    <row r="37" spans="2:11" ht="15" customHeight="1">
      <c r="B37" s="214"/>
      <c r="C37" s="216"/>
      <c r="D37" s="215"/>
      <c r="E37" s="218" t="s">
        <v>108</v>
      </c>
      <c r="F37" s="215"/>
      <c r="G37" s="213" t="s">
        <v>897</v>
      </c>
      <c r="H37" s="213"/>
      <c r="I37" s="213"/>
      <c r="J37" s="213"/>
      <c r="K37" s="211"/>
    </row>
    <row r="38" spans="2:11" ht="15" customHeight="1">
      <c r="B38" s="214"/>
      <c r="C38" s="216"/>
      <c r="D38" s="215"/>
      <c r="E38" s="218" t="s">
        <v>109</v>
      </c>
      <c r="F38" s="215"/>
      <c r="G38" s="213" t="s">
        <v>898</v>
      </c>
      <c r="H38" s="213"/>
      <c r="I38" s="213"/>
      <c r="J38" s="213"/>
      <c r="K38" s="211"/>
    </row>
    <row r="39" spans="2:11" ht="15" customHeight="1">
      <c r="B39" s="214"/>
      <c r="C39" s="216"/>
      <c r="D39" s="215"/>
      <c r="E39" s="218" t="s">
        <v>110</v>
      </c>
      <c r="F39" s="215"/>
      <c r="G39" s="213" t="s">
        <v>899</v>
      </c>
      <c r="H39" s="213"/>
      <c r="I39" s="213"/>
      <c r="J39" s="213"/>
      <c r="K39" s="211"/>
    </row>
    <row r="40" spans="2:11" ht="15" customHeight="1">
      <c r="B40" s="214"/>
      <c r="C40" s="216"/>
      <c r="D40" s="215"/>
      <c r="E40" s="218" t="s">
        <v>900</v>
      </c>
      <c r="F40" s="215"/>
      <c r="G40" s="213" t="s">
        <v>901</v>
      </c>
      <c r="H40" s="213"/>
      <c r="I40" s="213"/>
      <c r="J40" s="213"/>
      <c r="K40" s="211"/>
    </row>
    <row r="41" spans="2:11" ht="15" customHeight="1">
      <c r="B41" s="214"/>
      <c r="C41" s="216"/>
      <c r="D41" s="215"/>
      <c r="E41" s="218"/>
      <c r="F41" s="215"/>
      <c r="G41" s="213" t="s">
        <v>902</v>
      </c>
      <c r="H41" s="213"/>
      <c r="I41" s="213"/>
      <c r="J41" s="213"/>
      <c r="K41" s="211"/>
    </row>
    <row r="42" spans="2:11" ht="15" customHeight="1">
      <c r="B42" s="214"/>
      <c r="C42" s="216"/>
      <c r="D42" s="215"/>
      <c r="E42" s="218" t="s">
        <v>903</v>
      </c>
      <c r="F42" s="215"/>
      <c r="G42" s="213" t="s">
        <v>904</v>
      </c>
      <c r="H42" s="213"/>
      <c r="I42" s="213"/>
      <c r="J42" s="213"/>
      <c r="K42" s="211"/>
    </row>
    <row r="43" spans="2:11" ht="15" customHeight="1">
      <c r="B43" s="214"/>
      <c r="C43" s="216"/>
      <c r="D43" s="215"/>
      <c r="E43" s="218" t="s">
        <v>113</v>
      </c>
      <c r="F43" s="215"/>
      <c r="G43" s="213" t="s">
        <v>905</v>
      </c>
      <c r="H43" s="213"/>
      <c r="I43" s="213"/>
      <c r="J43" s="213"/>
      <c r="K43" s="211"/>
    </row>
    <row r="44" spans="2:11" ht="12.75" customHeight="1">
      <c r="B44" s="214"/>
      <c r="C44" s="216"/>
      <c r="D44" s="215"/>
      <c r="E44" s="215"/>
      <c r="F44" s="215"/>
      <c r="G44" s="215"/>
      <c r="H44" s="215"/>
      <c r="I44" s="215"/>
      <c r="J44" s="215"/>
      <c r="K44" s="211"/>
    </row>
    <row r="45" spans="2:11" ht="15" customHeight="1">
      <c r="B45" s="214"/>
      <c r="C45" s="216"/>
      <c r="D45" s="213" t="s">
        <v>906</v>
      </c>
      <c r="E45" s="213"/>
      <c r="F45" s="213"/>
      <c r="G45" s="213"/>
      <c r="H45" s="213"/>
      <c r="I45" s="213"/>
      <c r="J45" s="213"/>
      <c r="K45" s="211"/>
    </row>
    <row r="46" spans="2:11" ht="15" customHeight="1">
      <c r="B46" s="214"/>
      <c r="C46" s="216"/>
      <c r="D46" s="216"/>
      <c r="E46" s="213" t="s">
        <v>907</v>
      </c>
      <c r="F46" s="213"/>
      <c r="G46" s="213"/>
      <c r="H46" s="213"/>
      <c r="I46" s="213"/>
      <c r="J46" s="213"/>
      <c r="K46" s="211"/>
    </row>
    <row r="47" spans="2:11" ht="15" customHeight="1">
      <c r="B47" s="214"/>
      <c r="C47" s="216"/>
      <c r="D47" s="216"/>
      <c r="E47" s="213" t="s">
        <v>908</v>
      </c>
      <c r="F47" s="213"/>
      <c r="G47" s="213"/>
      <c r="H47" s="213"/>
      <c r="I47" s="213"/>
      <c r="J47" s="213"/>
      <c r="K47" s="211"/>
    </row>
    <row r="48" spans="2:11" ht="15" customHeight="1">
      <c r="B48" s="214"/>
      <c r="C48" s="216"/>
      <c r="D48" s="216"/>
      <c r="E48" s="213" t="s">
        <v>909</v>
      </c>
      <c r="F48" s="213"/>
      <c r="G48" s="213"/>
      <c r="H48" s="213"/>
      <c r="I48" s="213"/>
      <c r="J48" s="213"/>
      <c r="K48" s="211"/>
    </row>
    <row r="49" spans="2:11" ht="15" customHeight="1">
      <c r="B49" s="214"/>
      <c r="C49" s="216"/>
      <c r="D49" s="213" t="s">
        <v>910</v>
      </c>
      <c r="E49" s="213"/>
      <c r="F49" s="213"/>
      <c r="G49" s="213"/>
      <c r="H49" s="213"/>
      <c r="I49" s="213"/>
      <c r="J49" s="213"/>
      <c r="K49" s="211"/>
    </row>
    <row r="50" spans="2:11" ht="25.5" customHeight="1">
      <c r="B50" s="209"/>
      <c r="C50" s="210" t="s">
        <v>911</v>
      </c>
      <c r="D50" s="210"/>
      <c r="E50" s="210"/>
      <c r="F50" s="210"/>
      <c r="G50" s="210"/>
      <c r="H50" s="210"/>
      <c r="I50" s="210"/>
      <c r="J50" s="210"/>
      <c r="K50" s="211"/>
    </row>
    <row r="51" spans="2:11" ht="5.25" customHeight="1">
      <c r="B51" s="209"/>
      <c r="C51" s="212"/>
      <c r="D51" s="212"/>
      <c r="E51" s="212"/>
      <c r="F51" s="212"/>
      <c r="G51" s="212"/>
      <c r="H51" s="212"/>
      <c r="I51" s="212"/>
      <c r="J51" s="212"/>
      <c r="K51" s="211"/>
    </row>
    <row r="52" spans="2:11" ht="15" customHeight="1">
      <c r="B52" s="209"/>
      <c r="C52" s="213" t="s">
        <v>912</v>
      </c>
      <c r="D52" s="213"/>
      <c r="E52" s="213"/>
      <c r="F52" s="213"/>
      <c r="G52" s="213"/>
      <c r="H52" s="213"/>
      <c r="I52" s="213"/>
      <c r="J52" s="213"/>
      <c r="K52" s="211"/>
    </row>
    <row r="53" spans="2:11" ht="15" customHeight="1">
      <c r="B53" s="209"/>
      <c r="C53" s="213" t="s">
        <v>913</v>
      </c>
      <c r="D53" s="213"/>
      <c r="E53" s="213"/>
      <c r="F53" s="213"/>
      <c r="G53" s="213"/>
      <c r="H53" s="213"/>
      <c r="I53" s="213"/>
      <c r="J53" s="213"/>
      <c r="K53" s="211"/>
    </row>
    <row r="54" spans="2:11" ht="12.75" customHeight="1">
      <c r="B54" s="209"/>
      <c r="C54" s="215"/>
      <c r="D54" s="215"/>
      <c r="E54" s="215"/>
      <c r="F54" s="215"/>
      <c r="G54" s="215"/>
      <c r="H54" s="215"/>
      <c r="I54" s="215"/>
      <c r="J54" s="215"/>
      <c r="K54" s="211"/>
    </row>
    <row r="55" spans="2:11" ht="15" customHeight="1">
      <c r="B55" s="209"/>
      <c r="C55" s="213" t="s">
        <v>914</v>
      </c>
      <c r="D55" s="213"/>
      <c r="E55" s="213"/>
      <c r="F55" s="213"/>
      <c r="G55" s="213"/>
      <c r="H55" s="213"/>
      <c r="I55" s="213"/>
      <c r="J55" s="213"/>
      <c r="K55" s="211"/>
    </row>
    <row r="56" spans="2:11" ht="15" customHeight="1">
      <c r="B56" s="209"/>
      <c r="C56" s="216"/>
      <c r="D56" s="213" t="s">
        <v>915</v>
      </c>
      <c r="E56" s="213"/>
      <c r="F56" s="213"/>
      <c r="G56" s="213"/>
      <c r="H56" s="213"/>
      <c r="I56" s="213"/>
      <c r="J56" s="213"/>
      <c r="K56" s="211"/>
    </row>
    <row r="57" spans="2:11" ht="15" customHeight="1">
      <c r="B57" s="209"/>
      <c r="C57" s="216"/>
      <c r="D57" s="213" t="s">
        <v>916</v>
      </c>
      <c r="E57" s="213"/>
      <c r="F57" s="213"/>
      <c r="G57" s="213"/>
      <c r="H57" s="213"/>
      <c r="I57" s="213"/>
      <c r="J57" s="213"/>
      <c r="K57" s="211"/>
    </row>
    <row r="58" spans="2:11" ht="15" customHeight="1">
      <c r="B58" s="209"/>
      <c r="C58" s="216"/>
      <c r="D58" s="213" t="s">
        <v>917</v>
      </c>
      <c r="E58" s="213"/>
      <c r="F58" s="213"/>
      <c r="G58" s="213"/>
      <c r="H58" s="213"/>
      <c r="I58" s="213"/>
      <c r="J58" s="213"/>
      <c r="K58" s="211"/>
    </row>
    <row r="59" spans="2:11" ht="15" customHeight="1">
      <c r="B59" s="209"/>
      <c r="C59" s="216"/>
      <c r="D59" s="213" t="s">
        <v>918</v>
      </c>
      <c r="E59" s="213"/>
      <c r="F59" s="213"/>
      <c r="G59" s="213"/>
      <c r="H59" s="213"/>
      <c r="I59" s="213"/>
      <c r="J59" s="213"/>
      <c r="K59" s="211"/>
    </row>
    <row r="60" spans="2:11" ht="15" customHeight="1">
      <c r="B60" s="209"/>
      <c r="C60" s="216"/>
      <c r="D60" s="219" t="s">
        <v>919</v>
      </c>
      <c r="E60" s="219"/>
      <c r="F60" s="219"/>
      <c r="G60" s="219"/>
      <c r="H60" s="219"/>
      <c r="I60" s="219"/>
      <c r="J60" s="219"/>
      <c r="K60" s="211"/>
    </row>
    <row r="61" spans="2:11" ht="15" customHeight="1">
      <c r="B61" s="209"/>
      <c r="C61" s="216"/>
      <c r="D61" s="213" t="s">
        <v>920</v>
      </c>
      <c r="E61" s="213"/>
      <c r="F61" s="213"/>
      <c r="G61" s="213"/>
      <c r="H61" s="213"/>
      <c r="I61" s="213"/>
      <c r="J61" s="213"/>
      <c r="K61" s="211"/>
    </row>
    <row r="62" spans="2:11" ht="12.75" customHeight="1">
      <c r="B62" s="209"/>
      <c r="C62" s="216"/>
      <c r="D62" s="216"/>
      <c r="E62" s="220"/>
      <c r="F62" s="216"/>
      <c r="G62" s="216"/>
      <c r="H62" s="216"/>
      <c r="I62" s="216"/>
      <c r="J62" s="216"/>
      <c r="K62" s="211"/>
    </row>
    <row r="63" spans="2:11" ht="15" customHeight="1">
      <c r="B63" s="209"/>
      <c r="C63" s="216"/>
      <c r="D63" s="213" t="s">
        <v>921</v>
      </c>
      <c r="E63" s="213"/>
      <c r="F63" s="213"/>
      <c r="G63" s="213"/>
      <c r="H63" s="213"/>
      <c r="I63" s="213"/>
      <c r="J63" s="213"/>
      <c r="K63" s="211"/>
    </row>
    <row r="64" spans="2:11" ht="15" customHeight="1">
      <c r="B64" s="209"/>
      <c r="C64" s="216"/>
      <c r="D64" s="219" t="s">
        <v>922</v>
      </c>
      <c r="E64" s="219"/>
      <c r="F64" s="219"/>
      <c r="G64" s="219"/>
      <c r="H64" s="219"/>
      <c r="I64" s="219"/>
      <c r="J64" s="219"/>
      <c r="K64" s="211"/>
    </row>
    <row r="65" spans="2:11" ht="15" customHeight="1">
      <c r="B65" s="209"/>
      <c r="C65" s="216"/>
      <c r="D65" s="213" t="s">
        <v>923</v>
      </c>
      <c r="E65" s="213"/>
      <c r="F65" s="213"/>
      <c r="G65" s="213"/>
      <c r="H65" s="213"/>
      <c r="I65" s="213"/>
      <c r="J65" s="213"/>
      <c r="K65" s="211"/>
    </row>
    <row r="66" spans="2:11" ht="15" customHeight="1">
      <c r="B66" s="209"/>
      <c r="C66" s="216"/>
      <c r="D66" s="213" t="s">
        <v>924</v>
      </c>
      <c r="E66" s="213"/>
      <c r="F66" s="213"/>
      <c r="G66" s="213"/>
      <c r="H66" s="213"/>
      <c r="I66" s="213"/>
      <c r="J66" s="213"/>
      <c r="K66" s="211"/>
    </row>
    <row r="67" spans="2:11" ht="15" customHeight="1">
      <c r="B67" s="209"/>
      <c r="C67" s="216"/>
      <c r="D67" s="213" t="s">
        <v>925</v>
      </c>
      <c r="E67" s="213"/>
      <c r="F67" s="213"/>
      <c r="G67" s="213"/>
      <c r="H67" s="213"/>
      <c r="I67" s="213"/>
      <c r="J67" s="213"/>
      <c r="K67" s="211"/>
    </row>
    <row r="68" spans="2:11" ht="15" customHeight="1">
      <c r="B68" s="209"/>
      <c r="C68" s="216"/>
      <c r="D68" s="213" t="s">
        <v>926</v>
      </c>
      <c r="E68" s="213"/>
      <c r="F68" s="213"/>
      <c r="G68" s="213"/>
      <c r="H68" s="213"/>
      <c r="I68" s="213"/>
      <c r="J68" s="213"/>
      <c r="K68" s="211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230" t="s">
        <v>862</v>
      </c>
      <c r="D73" s="230"/>
      <c r="E73" s="230"/>
      <c r="F73" s="230"/>
      <c r="G73" s="230"/>
      <c r="H73" s="230"/>
      <c r="I73" s="230"/>
      <c r="J73" s="230"/>
      <c r="K73" s="231"/>
    </row>
    <row r="74" spans="2:11" ht="17.25" customHeight="1">
      <c r="B74" s="229"/>
      <c r="C74" s="232" t="s">
        <v>927</v>
      </c>
      <c r="D74" s="232"/>
      <c r="E74" s="232"/>
      <c r="F74" s="232" t="s">
        <v>928</v>
      </c>
      <c r="G74" s="233"/>
      <c r="H74" s="232" t="s">
        <v>108</v>
      </c>
      <c r="I74" s="232" t="s">
        <v>63</v>
      </c>
      <c r="J74" s="232" t="s">
        <v>929</v>
      </c>
      <c r="K74" s="231"/>
    </row>
    <row r="75" spans="2:11" ht="17.25" customHeight="1">
      <c r="B75" s="229"/>
      <c r="C75" s="234" t="s">
        <v>930</v>
      </c>
      <c r="D75" s="234"/>
      <c r="E75" s="234"/>
      <c r="F75" s="235" t="s">
        <v>931</v>
      </c>
      <c r="G75" s="236"/>
      <c r="H75" s="234"/>
      <c r="I75" s="234"/>
      <c r="J75" s="234" t="s">
        <v>932</v>
      </c>
      <c r="K75" s="231"/>
    </row>
    <row r="76" spans="2:11" ht="5.25" customHeight="1">
      <c r="B76" s="229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29"/>
      <c r="C77" s="218" t="s">
        <v>59</v>
      </c>
      <c r="D77" s="237"/>
      <c r="E77" s="237"/>
      <c r="F77" s="239" t="s">
        <v>933</v>
      </c>
      <c r="G77" s="238"/>
      <c r="H77" s="218" t="s">
        <v>934</v>
      </c>
      <c r="I77" s="218" t="s">
        <v>935</v>
      </c>
      <c r="J77" s="218">
        <v>20</v>
      </c>
      <c r="K77" s="231"/>
    </row>
    <row r="78" spans="2:11" ht="15" customHeight="1">
      <c r="B78" s="229"/>
      <c r="C78" s="218" t="s">
        <v>936</v>
      </c>
      <c r="D78" s="218"/>
      <c r="E78" s="218"/>
      <c r="F78" s="239" t="s">
        <v>933</v>
      </c>
      <c r="G78" s="238"/>
      <c r="H78" s="218" t="s">
        <v>937</v>
      </c>
      <c r="I78" s="218" t="s">
        <v>935</v>
      </c>
      <c r="J78" s="218">
        <v>120</v>
      </c>
      <c r="K78" s="231"/>
    </row>
    <row r="79" spans="2:11" ht="15" customHeight="1">
      <c r="B79" s="240"/>
      <c r="C79" s="218" t="s">
        <v>938</v>
      </c>
      <c r="D79" s="218"/>
      <c r="E79" s="218"/>
      <c r="F79" s="239" t="s">
        <v>939</v>
      </c>
      <c r="G79" s="238"/>
      <c r="H79" s="218" t="s">
        <v>940</v>
      </c>
      <c r="I79" s="218" t="s">
        <v>935</v>
      </c>
      <c r="J79" s="218">
        <v>50</v>
      </c>
      <c r="K79" s="231"/>
    </row>
    <row r="80" spans="2:11" ht="15" customHeight="1">
      <c r="B80" s="240"/>
      <c r="C80" s="218" t="s">
        <v>941</v>
      </c>
      <c r="D80" s="218"/>
      <c r="E80" s="218"/>
      <c r="F80" s="239" t="s">
        <v>933</v>
      </c>
      <c r="G80" s="238"/>
      <c r="H80" s="218" t="s">
        <v>942</v>
      </c>
      <c r="I80" s="218" t="s">
        <v>943</v>
      </c>
      <c r="J80" s="218"/>
      <c r="K80" s="231"/>
    </row>
    <row r="81" spans="2:11" ht="15" customHeight="1">
      <c r="B81" s="240"/>
      <c r="C81" s="241" t="s">
        <v>944</v>
      </c>
      <c r="D81" s="241"/>
      <c r="E81" s="241"/>
      <c r="F81" s="242" t="s">
        <v>939</v>
      </c>
      <c r="G81" s="241"/>
      <c r="H81" s="241" t="s">
        <v>945</v>
      </c>
      <c r="I81" s="241" t="s">
        <v>935</v>
      </c>
      <c r="J81" s="241">
        <v>15</v>
      </c>
      <c r="K81" s="231"/>
    </row>
    <row r="82" spans="2:11" ht="15" customHeight="1">
      <c r="B82" s="240"/>
      <c r="C82" s="241" t="s">
        <v>946</v>
      </c>
      <c r="D82" s="241"/>
      <c r="E82" s="241"/>
      <c r="F82" s="242" t="s">
        <v>939</v>
      </c>
      <c r="G82" s="241"/>
      <c r="H82" s="241" t="s">
        <v>947</v>
      </c>
      <c r="I82" s="241" t="s">
        <v>935</v>
      </c>
      <c r="J82" s="241">
        <v>15</v>
      </c>
      <c r="K82" s="231"/>
    </row>
    <row r="83" spans="2:11" ht="15" customHeight="1">
      <c r="B83" s="240"/>
      <c r="C83" s="241" t="s">
        <v>948</v>
      </c>
      <c r="D83" s="241"/>
      <c r="E83" s="241"/>
      <c r="F83" s="242" t="s">
        <v>939</v>
      </c>
      <c r="G83" s="241"/>
      <c r="H83" s="241" t="s">
        <v>949</v>
      </c>
      <c r="I83" s="241" t="s">
        <v>935</v>
      </c>
      <c r="J83" s="241">
        <v>20</v>
      </c>
      <c r="K83" s="231"/>
    </row>
    <row r="84" spans="2:11" ht="15" customHeight="1">
      <c r="B84" s="240"/>
      <c r="C84" s="241" t="s">
        <v>950</v>
      </c>
      <c r="D84" s="241"/>
      <c r="E84" s="241"/>
      <c r="F84" s="242" t="s">
        <v>939</v>
      </c>
      <c r="G84" s="241"/>
      <c r="H84" s="241" t="s">
        <v>951</v>
      </c>
      <c r="I84" s="241" t="s">
        <v>935</v>
      </c>
      <c r="J84" s="241">
        <v>20</v>
      </c>
      <c r="K84" s="231"/>
    </row>
    <row r="85" spans="2:11" ht="15" customHeight="1">
      <c r="B85" s="240"/>
      <c r="C85" s="218" t="s">
        <v>952</v>
      </c>
      <c r="D85" s="218"/>
      <c r="E85" s="218"/>
      <c r="F85" s="239" t="s">
        <v>939</v>
      </c>
      <c r="G85" s="238"/>
      <c r="H85" s="218" t="s">
        <v>953</v>
      </c>
      <c r="I85" s="218" t="s">
        <v>935</v>
      </c>
      <c r="J85" s="218">
        <v>50</v>
      </c>
      <c r="K85" s="231"/>
    </row>
    <row r="86" spans="2:11" ht="15" customHeight="1">
      <c r="B86" s="240"/>
      <c r="C86" s="218" t="s">
        <v>954</v>
      </c>
      <c r="D86" s="218"/>
      <c r="E86" s="218"/>
      <c r="F86" s="239" t="s">
        <v>939</v>
      </c>
      <c r="G86" s="238"/>
      <c r="H86" s="218" t="s">
        <v>955</v>
      </c>
      <c r="I86" s="218" t="s">
        <v>935</v>
      </c>
      <c r="J86" s="218">
        <v>20</v>
      </c>
      <c r="K86" s="231"/>
    </row>
    <row r="87" spans="2:11" ht="15" customHeight="1">
      <c r="B87" s="240"/>
      <c r="C87" s="218" t="s">
        <v>956</v>
      </c>
      <c r="D87" s="218"/>
      <c r="E87" s="218"/>
      <c r="F87" s="239" t="s">
        <v>939</v>
      </c>
      <c r="G87" s="238"/>
      <c r="H87" s="218" t="s">
        <v>957</v>
      </c>
      <c r="I87" s="218" t="s">
        <v>935</v>
      </c>
      <c r="J87" s="218">
        <v>20</v>
      </c>
      <c r="K87" s="231"/>
    </row>
    <row r="88" spans="2:11" ht="15" customHeight="1">
      <c r="B88" s="240"/>
      <c r="C88" s="218" t="s">
        <v>958</v>
      </c>
      <c r="D88" s="218"/>
      <c r="E88" s="218"/>
      <c r="F88" s="239" t="s">
        <v>939</v>
      </c>
      <c r="G88" s="238"/>
      <c r="H88" s="218" t="s">
        <v>959</v>
      </c>
      <c r="I88" s="218" t="s">
        <v>935</v>
      </c>
      <c r="J88" s="218">
        <v>50</v>
      </c>
      <c r="K88" s="231"/>
    </row>
    <row r="89" spans="2:11" ht="15" customHeight="1">
      <c r="B89" s="240"/>
      <c r="C89" s="218" t="s">
        <v>960</v>
      </c>
      <c r="D89" s="218"/>
      <c r="E89" s="218"/>
      <c r="F89" s="239" t="s">
        <v>939</v>
      </c>
      <c r="G89" s="238"/>
      <c r="H89" s="218" t="s">
        <v>960</v>
      </c>
      <c r="I89" s="218" t="s">
        <v>935</v>
      </c>
      <c r="J89" s="218">
        <v>50</v>
      </c>
      <c r="K89" s="231"/>
    </row>
    <row r="90" spans="2:11" ht="15" customHeight="1">
      <c r="B90" s="240"/>
      <c r="C90" s="218" t="s">
        <v>114</v>
      </c>
      <c r="D90" s="218"/>
      <c r="E90" s="218"/>
      <c r="F90" s="239" t="s">
        <v>939</v>
      </c>
      <c r="G90" s="238"/>
      <c r="H90" s="218" t="s">
        <v>961</v>
      </c>
      <c r="I90" s="218" t="s">
        <v>935</v>
      </c>
      <c r="J90" s="218">
        <v>255</v>
      </c>
      <c r="K90" s="231"/>
    </row>
    <row r="91" spans="2:11" ht="15" customHeight="1">
      <c r="B91" s="240"/>
      <c r="C91" s="218" t="s">
        <v>962</v>
      </c>
      <c r="D91" s="218"/>
      <c r="E91" s="218"/>
      <c r="F91" s="239" t="s">
        <v>933</v>
      </c>
      <c r="G91" s="238"/>
      <c r="H91" s="218" t="s">
        <v>963</v>
      </c>
      <c r="I91" s="218" t="s">
        <v>964</v>
      </c>
      <c r="J91" s="218"/>
      <c r="K91" s="231"/>
    </row>
    <row r="92" spans="2:11" ht="15" customHeight="1">
      <c r="B92" s="240"/>
      <c r="C92" s="218" t="s">
        <v>965</v>
      </c>
      <c r="D92" s="218"/>
      <c r="E92" s="218"/>
      <c r="F92" s="239" t="s">
        <v>933</v>
      </c>
      <c r="G92" s="238"/>
      <c r="H92" s="218" t="s">
        <v>966</v>
      </c>
      <c r="I92" s="218" t="s">
        <v>967</v>
      </c>
      <c r="J92" s="218"/>
      <c r="K92" s="231"/>
    </row>
    <row r="93" spans="2:11" ht="15" customHeight="1">
      <c r="B93" s="240"/>
      <c r="C93" s="218" t="s">
        <v>968</v>
      </c>
      <c r="D93" s="218"/>
      <c r="E93" s="218"/>
      <c r="F93" s="239" t="s">
        <v>933</v>
      </c>
      <c r="G93" s="238"/>
      <c r="H93" s="218" t="s">
        <v>968</v>
      </c>
      <c r="I93" s="218" t="s">
        <v>967</v>
      </c>
      <c r="J93" s="218"/>
      <c r="K93" s="231"/>
    </row>
    <row r="94" spans="2:11" ht="15" customHeight="1">
      <c r="B94" s="240"/>
      <c r="C94" s="218" t="s">
        <v>44</v>
      </c>
      <c r="D94" s="218"/>
      <c r="E94" s="218"/>
      <c r="F94" s="239" t="s">
        <v>933</v>
      </c>
      <c r="G94" s="238"/>
      <c r="H94" s="218" t="s">
        <v>969</v>
      </c>
      <c r="I94" s="218" t="s">
        <v>967</v>
      </c>
      <c r="J94" s="218"/>
      <c r="K94" s="231"/>
    </row>
    <row r="95" spans="2:11" ht="15" customHeight="1">
      <c r="B95" s="240"/>
      <c r="C95" s="218" t="s">
        <v>54</v>
      </c>
      <c r="D95" s="218"/>
      <c r="E95" s="218"/>
      <c r="F95" s="239" t="s">
        <v>933</v>
      </c>
      <c r="G95" s="238"/>
      <c r="H95" s="218" t="s">
        <v>970</v>
      </c>
      <c r="I95" s="218" t="s">
        <v>967</v>
      </c>
      <c r="J95" s="218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230" t="s">
        <v>971</v>
      </c>
      <c r="D100" s="230"/>
      <c r="E100" s="230"/>
      <c r="F100" s="230"/>
      <c r="G100" s="230"/>
      <c r="H100" s="230"/>
      <c r="I100" s="230"/>
      <c r="J100" s="230"/>
      <c r="K100" s="231"/>
    </row>
    <row r="101" spans="2:11" ht="17.25" customHeight="1">
      <c r="B101" s="229"/>
      <c r="C101" s="232" t="s">
        <v>927</v>
      </c>
      <c r="D101" s="232"/>
      <c r="E101" s="232"/>
      <c r="F101" s="232" t="s">
        <v>928</v>
      </c>
      <c r="G101" s="233"/>
      <c r="H101" s="232" t="s">
        <v>108</v>
      </c>
      <c r="I101" s="232" t="s">
        <v>63</v>
      </c>
      <c r="J101" s="232" t="s">
        <v>929</v>
      </c>
      <c r="K101" s="231"/>
    </row>
    <row r="102" spans="2:11" ht="17.25" customHeight="1">
      <c r="B102" s="229"/>
      <c r="C102" s="234" t="s">
        <v>930</v>
      </c>
      <c r="D102" s="234"/>
      <c r="E102" s="234"/>
      <c r="F102" s="235" t="s">
        <v>931</v>
      </c>
      <c r="G102" s="236"/>
      <c r="H102" s="234"/>
      <c r="I102" s="234"/>
      <c r="J102" s="234" t="s">
        <v>932</v>
      </c>
      <c r="K102" s="231"/>
    </row>
    <row r="103" spans="2:11" ht="5.25" customHeight="1">
      <c r="B103" s="229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29"/>
      <c r="C104" s="218" t="s">
        <v>59</v>
      </c>
      <c r="D104" s="237"/>
      <c r="E104" s="237"/>
      <c r="F104" s="239" t="s">
        <v>933</v>
      </c>
      <c r="G104" s="248"/>
      <c r="H104" s="218" t="s">
        <v>972</v>
      </c>
      <c r="I104" s="218" t="s">
        <v>935</v>
      </c>
      <c r="J104" s="218">
        <v>20</v>
      </c>
      <c r="K104" s="231"/>
    </row>
    <row r="105" spans="2:11" ht="15" customHeight="1">
      <c r="B105" s="229"/>
      <c r="C105" s="218" t="s">
        <v>936</v>
      </c>
      <c r="D105" s="218"/>
      <c r="E105" s="218"/>
      <c r="F105" s="239" t="s">
        <v>933</v>
      </c>
      <c r="G105" s="218"/>
      <c r="H105" s="218" t="s">
        <v>972</v>
      </c>
      <c r="I105" s="218" t="s">
        <v>935</v>
      </c>
      <c r="J105" s="218">
        <v>120</v>
      </c>
      <c r="K105" s="231"/>
    </row>
    <row r="106" spans="2:11" ht="15" customHeight="1">
      <c r="B106" s="240"/>
      <c r="C106" s="218" t="s">
        <v>938</v>
      </c>
      <c r="D106" s="218"/>
      <c r="E106" s="218"/>
      <c r="F106" s="239" t="s">
        <v>939</v>
      </c>
      <c r="G106" s="218"/>
      <c r="H106" s="218" t="s">
        <v>972</v>
      </c>
      <c r="I106" s="218" t="s">
        <v>935</v>
      </c>
      <c r="J106" s="218">
        <v>50</v>
      </c>
      <c r="K106" s="231"/>
    </row>
    <row r="107" spans="2:11" ht="15" customHeight="1">
      <c r="B107" s="240"/>
      <c r="C107" s="218" t="s">
        <v>941</v>
      </c>
      <c r="D107" s="218"/>
      <c r="E107" s="218"/>
      <c r="F107" s="239" t="s">
        <v>933</v>
      </c>
      <c r="G107" s="218"/>
      <c r="H107" s="218" t="s">
        <v>972</v>
      </c>
      <c r="I107" s="218" t="s">
        <v>943</v>
      </c>
      <c r="J107" s="218"/>
      <c r="K107" s="231"/>
    </row>
    <row r="108" spans="2:11" ht="15" customHeight="1">
      <c r="B108" s="240"/>
      <c r="C108" s="218" t="s">
        <v>952</v>
      </c>
      <c r="D108" s="218"/>
      <c r="E108" s="218"/>
      <c r="F108" s="239" t="s">
        <v>939</v>
      </c>
      <c r="G108" s="218"/>
      <c r="H108" s="218" t="s">
        <v>972</v>
      </c>
      <c r="I108" s="218" t="s">
        <v>935</v>
      </c>
      <c r="J108" s="218">
        <v>50</v>
      </c>
      <c r="K108" s="231"/>
    </row>
    <row r="109" spans="2:11" ht="15" customHeight="1">
      <c r="B109" s="240"/>
      <c r="C109" s="218" t="s">
        <v>960</v>
      </c>
      <c r="D109" s="218"/>
      <c r="E109" s="218"/>
      <c r="F109" s="239" t="s">
        <v>939</v>
      </c>
      <c r="G109" s="218"/>
      <c r="H109" s="218" t="s">
        <v>972</v>
      </c>
      <c r="I109" s="218" t="s">
        <v>935</v>
      </c>
      <c r="J109" s="218">
        <v>50</v>
      </c>
      <c r="K109" s="231"/>
    </row>
    <row r="110" spans="2:11" ht="15" customHeight="1">
      <c r="B110" s="240"/>
      <c r="C110" s="218" t="s">
        <v>958</v>
      </c>
      <c r="D110" s="218"/>
      <c r="E110" s="218"/>
      <c r="F110" s="239" t="s">
        <v>939</v>
      </c>
      <c r="G110" s="218"/>
      <c r="H110" s="218" t="s">
        <v>972</v>
      </c>
      <c r="I110" s="218" t="s">
        <v>935</v>
      </c>
      <c r="J110" s="218">
        <v>50</v>
      </c>
      <c r="K110" s="231"/>
    </row>
    <row r="111" spans="2:11" ht="15" customHeight="1">
      <c r="B111" s="240"/>
      <c r="C111" s="218" t="s">
        <v>59</v>
      </c>
      <c r="D111" s="218"/>
      <c r="E111" s="218"/>
      <c r="F111" s="239" t="s">
        <v>933</v>
      </c>
      <c r="G111" s="218"/>
      <c r="H111" s="218" t="s">
        <v>973</v>
      </c>
      <c r="I111" s="218" t="s">
        <v>935</v>
      </c>
      <c r="J111" s="218">
        <v>20</v>
      </c>
      <c r="K111" s="231"/>
    </row>
    <row r="112" spans="2:11" ht="15" customHeight="1">
      <c r="B112" s="240"/>
      <c r="C112" s="218" t="s">
        <v>974</v>
      </c>
      <c r="D112" s="218"/>
      <c r="E112" s="218"/>
      <c r="F112" s="239" t="s">
        <v>933</v>
      </c>
      <c r="G112" s="218"/>
      <c r="H112" s="218" t="s">
        <v>975</v>
      </c>
      <c r="I112" s="218" t="s">
        <v>935</v>
      </c>
      <c r="J112" s="218">
        <v>120</v>
      </c>
      <c r="K112" s="231"/>
    </row>
    <row r="113" spans="2:11" ht="15" customHeight="1">
      <c r="B113" s="240"/>
      <c r="C113" s="218" t="s">
        <v>44</v>
      </c>
      <c r="D113" s="218"/>
      <c r="E113" s="218"/>
      <c r="F113" s="239" t="s">
        <v>933</v>
      </c>
      <c r="G113" s="218"/>
      <c r="H113" s="218" t="s">
        <v>976</v>
      </c>
      <c r="I113" s="218" t="s">
        <v>967</v>
      </c>
      <c r="J113" s="218"/>
      <c r="K113" s="231"/>
    </row>
    <row r="114" spans="2:11" ht="15" customHeight="1">
      <c r="B114" s="240"/>
      <c r="C114" s="218" t="s">
        <v>54</v>
      </c>
      <c r="D114" s="218"/>
      <c r="E114" s="218"/>
      <c r="F114" s="239" t="s">
        <v>933</v>
      </c>
      <c r="G114" s="218"/>
      <c r="H114" s="218" t="s">
        <v>977</v>
      </c>
      <c r="I114" s="218" t="s">
        <v>967</v>
      </c>
      <c r="J114" s="218"/>
      <c r="K114" s="231"/>
    </row>
    <row r="115" spans="2:11" ht="15" customHeight="1">
      <c r="B115" s="240"/>
      <c r="C115" s="218" t="s">
        <v>63</v>
      </c>
      <c r="D115" s="218"/>
      <c r="E115" s="218"/>
      <c r="F115" s="239" t="s">
        <v>933</v>
      </c>
      <c r="G115" s="218"/>
      <c r="H115" s="218" t="s">
        <v>978</v>
      </c>
      <c r="I115" s="218" t="s">
        <v>979</v>
      </c>
      <c r="J115" s="218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5"/>
      <c r="D117" s="215"/>
      <c r="E117" s="215"/>
      <c r="F117" s="251"/>
      <c r="G117" s="215"/>
      <c r="H117" s="215"/>
      <c r="I117" s="215"/>
      <c r="J117" s="215"/>
      <c r="K117" s="250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206" t="s">
        <v>980</v>
      </c>
      <c r="D120" s="206"/>
      <c r="E120" s="206"/>
      <c r="F120" s="206"/>
      <c r="G120" s="206"/>
      <c r="H120" s="206"/>
      <c r="I120" s="206"/>
      <c r="J120" s="206"/>
      <c r="K120" s="256"/>
    </row>
    <row r="121" spans="2:11" ht="17.25" customHeight="1">
      <c r="B121" s="257"/>
      <c r="C121" s="232" t="s">
        <v>927</v>
      </c>
      <c r="D121" s="232"/>
      <c r="E121" s="232"/>
      <c r="F121" s="232" t="s">
        <v>928</v>
      </c>
      <c r="G121" s="233"/>
      <c r="H121" s="232" t="s">
        <v>108</v>
      </c>
      <c r="I121" s="232" t="s">
        <v>63</v>
      </c>
      <c r="J121" s="232" t="s">
        <v>929</v>
      </c>
      <c r="K121" s="258"/>
    </row>
    <row r="122" spans="2:11" ht="17.25" customHeight="1">
      <c r="B122" s="257"/>
      <c r="C122" s="234" t="s">
        <v>930</v>
      </c>
      <c r="D122" s="234"/>
      <c r="E122" s="234"/>
      <c r="F122" s="235" t="s">
        <v>931</v>
      </c>
      <c r="G122" s="236"/>
      <c r="H122" s="234"/>
      <c r="I122" s="234"/>
      <c r="J122" s="234" t="s">
        <v>932</v>
      </c>
      <c r="K122" s="258"/>
    </row>
    <row r="123" spans="2:11" ht="5.25" customHeight="1">
      <c r="B123" s="259"/>
      <c r="C123" s="237"/>
      <c r="D123" s="237"/>
      <c r="E123" s="237"/>
      <c r="F123" s="237"/>
      <c r="G123" s="218"/>
      <c r="H123" s="237"/>
      <c r="I123" s="237"/>
      <c r="J123" s="237"/>
      <c r="K123" s="260"/>
    </row>
    <row r="124" spans="2:11" ht="15" customHeight="1">
      <c r="B124" s="259"/>
      <c r="C124" s="218" t="s">
        <v>936</v>
      </c>
      <c r="D124" s="237"/>
      <c r="E124" s="237"/>
      <c r="F124" s="239" t="s">
        <v>933</v>
      </c>
      <c r="G124" s="218"/>
      <c r="H124" s="218" t="s">
        <v>972</v>
      </c>
      <c r="I124" s="218" t="s">
        <v>935</v>
      </c>
      <c r="J124" s="218">
        <v>120</v>
      </c>
      <c r="K124" s="261"/>
    </row>
    <row r="125" spans="2:11" ht="15" customHeight="1">
      <c r="B125" s="259"/>
      <c r="C125" s="218" t="s">
        <v>981</v>
      </c>
      <c r="D125" s="218"/>
      <c r="E125" s="218"/>
      <c r="F125" s="239" t="s">
        <v>933</v>
      </c>
      <c r="G125" s="218"/>
      <c r="H125" s="218" t="s">
        <v>982</v>
      </c>
      <c r="I125" s="218" t="s">
        <v>935</v>
      </c>
      <c r="J125" s="218" t="s">
        <v>983</v>
      </c>
      <c r="K125" s="261"/>
    </row>
    <row r="126" spans="2:11" ht="15" customHeight="1">
      <c r="B126" s="259"/>
      <c r="C126" s="218" t="s">
        <v>882</v>
      </c>
      <c r="D126" s="218"/>
      <c r="E126" s="218"/>
      <c r="F126" s="239" t="s">
        <v>933</v>
      </c>
      <c r="G126" s="218"/>
      <c r="H126" s="218" t="s">
        <v>984</v>
      </c>
      <c r="I126" s="218" t="s">
        <v>935</v>
      </c>
      <c r="J126" s="218" t="s">
        <v>983</v>
      </c>
      <c r="K126" s="261"/>
    </row>
    <row r="127" spans="2:11" ht="15" customHeight="1">
      <c r="B127" s="259"/>
      <c r="C127" s="218" t="s">
        <v>944</v>
      </c>
      <c r="D127" s="218"/>
      <c r="E127" s="218"/>
      <c r="F127" s="239" t="s">
        <v>939</v>
      </c>
      <c r="G127" s="218"/>
      <c r="H127" s="218" t="s">
        <v>945</v>
      </c>
      <c r="I127" s="218" t="s">
        <v>935</v>
      </c>
      <c r="J127" s="218">
        <v>15</v>
      </c>
      <c r="K127" s="261"/>
    </row>
    <row r="128" spans="2:11" ht="15" customHeight="1">
      <c r="B128" s="259"/>
      <c r="C128" s="241" t="s">
        <v>946</v>
      </c>
      <c r="D128" s="241"/>
      <c r="E128" s="241"/>
      <c r="F128" s="242" t="s">
        <v>939</v>
      </c>
      <c r="G128" s="241"/>
      <c r="H128" s="241" t="s">
        <v>947</v>
      </c>
      <c r="I128" s="241" t="s">
        <v>935</v>
      </c>
      <c r="J128" s="241">
        <v>15</v>
      </c>
      <c r="K128" s="261"/>
    </row>
    <row r="129" spans="2:11" ht="15" customHeight="1">
      <c r="B129" s="259"/>
      <c r="C129" s="241" t="s">
        <v>948</v>
      </c>
      <c r="D129" s="241"/>
      <c r="E129" s="241"/>
      <c r="F129" s="242" t="s">
        <v>939</v>
      </c>
      <c r="G129" s="241"/>
      <c r="H129" s="241" t="s">
        <v>949</v>
      </c>
      <c r="I129" s="241" t="s">
        <v>935</v>
      </c>
      <c r="J129" s="241">
        <v>20</v>
      </c>
      <c r="K129" s="261"/>
    </row>
    <row r="130" spans="2:11" ht="15" customHeight="1">
      <c r="B130" s="259"/>
      <c r="C130" s="241" t="s">
        <v>950</v>
      </c>
      <c r="D130" s="241"/>
      <c r="E130" s="241"/>
      <c r="F130" s="242" t="s">
        <v>939</v>
      </c>
      <c r="G130" s="241"/>
      <c r="H130" s="241" t="s">
        <v>951</v>
      </c>
      <c r="I130" s="241" t="s">
        <v>935</v>
      </c>
      <c r="J130" s="241">
        <v>20</v>
      </c>
      <c r="K130" s="261"/>
    </row>
    <row r="131" spans="2:11" ht="15" customHeight="1">
      <c r="B131" s="259"/>
      <c r="C131" s="218" t="s">
        <v>938</v>
      </c>
      <c r="D131" s="218"/>
      <c r="E131" s="218"/>
      <c r="F131" s="239" t="s">
        <v>939</v>
      </c>
      <c r="G131" s="218"/>
      <c r="H131" s="218" t="s">
        <v>972</v>
      </c>
      <c r="I131" s="218" t="s">
        <v>935</v>
      </c>
      <c r="J131" s="218">
        <v>50</v>
      </c>
      <c r="K131" s="261"/>
    </row>
    <row r="132" spans="2:11" ht="15" customHeight="1">
      <c r="B132" s="259"/>
      <c r="C132" s="218" t="s">
        <v>952</v>
      </c>
      <c r="D132" s="218"/>
      <c r="E132" s="218"/>
      <c r="F132" s="239" t="s">
        <v>939</v>
      </c>
      <c r="G132" s="218"/>
      <c r="H132" s="218" t="s">
        <v>972</v>
      </c>
      <c r="I132" s="218" t="s">
        <v>935</v>
      </c>
      <c r="J132" s="218">
        <v>50</v>
      </c>
      <c r="K132" s="261"/>
    </row>
    <row r="133" spans="2:11" ht="15" customHeight="1">
      <c r="B133" s="259"/>
      <c r="C133" s="218" t="s">
        <v>958</v>
      </c>
      <c r="D133" s="218"/>
      <c r="E133" s="218"/>
      <c r="F133" s="239" t="s">
        <v>939</v>
      </c>
      <c r="G133" s="218"/>
      <c r="H133" s="218" t="s">
        <v>972</v>
      </c>
      <c r="I133" s="218" t="s">
        <v>935</v>
      </c>
      <c r="J133" s="218">
        <v>50</v>
      </c>
      <c r="K133" s="261"/>
    </row>
    <row r="134" spans="2:11" ht="15" customHeight="1">
      <c r="B134" s="259"/>
      <c r="C134" s="218" t="s">
        <v>960</v>
      </c>
      <c r="D134" s="218"/>
      <c r="E134" s="218"/>
      <c r="F134" s="239" t="s">
        <v>939</v>
      </c>
      <c r="G134" s="218"/>
      <c r="H134" s="218" t="s">
        <v>972</v>
      </c>
      <c r="I134" s="218" t="s">
        <v>935</v>
      </c>
      <c r="J134" s="218">
        <v>50</v>
      </c>
      <c r="K134" s="261"/>
    </row>
    <row r="135" spans="2:11" ht="15" customHeight="1">
      <c r="B135" s="259"/>
      <c r="C135" s="218" t="s">
        <v>114</v>
      </c>
      <c r="D135" s="218"/>
      <c r="E135" s="218"/>
      <c r="F135" s="239" t="s">
        <v>939</v>
      </c>
      <c r="G135" s="218"/>
      <c r="H135" s="218" t="s">
        <v>985</v>
      </c>
      <c r="I135" s="218" t="s">
        <v>935</v>
      </c>
      <c r="J135" s="218">
        <v>255</v>
      </c>
      <c r="K135" s="261"/>
    </row>
    <row r="136" spans="2:11" ht="15" customHeight="1">
      <c r="B136" s="259"/>
      <c r="C136" s="218" t="s">
        <v>962</v>
      </c>
      <c r="D136" s="218"/>
      <c r="E136" s="218"/>
      <c r="F136" s="239" t="s">
        <v>933</v>
      </c>
      <c r="G136" s="218"/>
      <c r="H136" s="218" t="s">
        <v>986</v>
      </c>
      <c r="I136" s="218" t="s">
        <v>964</v>
      </c>
      <c r="J136" s="218"/>
      <c r="K136" s="261"/>
    </row>
    <row r="137" spans="2:11" ht="15" customHeight="1">
      <c r="B137" s="259"/>
      <c r="C137" s="218" t="s">
        <v>965</v>
      </c>
      <c r="D137" s="218"/>
      <c r="E137" s="218"/>
      <c r="F137" s="239" t="s">
        <v>933</v>
      </c>
      <c r="G137" s="218"/>
      <c r="H137" s="218" t="s">
        <v>987</v>
      </c>
      <c r="I137" s="218" t="s">
        <v>967</v>
      </c>
      <c r="J137" s="218"/>
      <c r="K137" s="261"/>
    </row>
    <row r="138" spans="2:11" ht="15" customHeight="1">
      <c r="B138" s="259"/>
      <c r="C138" s="218" t="s">
        <v>968</v>
      </c>
      <c r="D138" s="218"/>
      <c r="E138" s="218"/>
      <c r="F138" s="239" t="s">
        <v>933</v>
      </c>
      <c r="G138" s="218"/>
      <c r="H138" s="218" t="s">
        <v>968</v>
      </c>
      <c r="I138" s="218" t="s">
        <v>967</v>
      </c>
      <c r="J138" s="218"/>
      <c r="K138" s="261"/>
    </row>
    <row r="139" spans="2:11" ht="15" customHeight="1">
      <c r="B139" s="259"/>
      <c r="C139" s="218" t="s">
        <v>44</v>
      </c>
      <c r="D139" s="218"/>
      <c r="E139" s="218"/>
      <c r="F139" s="239" t="s">
        <v>933</v>
      </c>
      <c r="G139" s="218"/>
      <c r="H139" s="218" t="s">
        <v>988</v>
      </c>
      <c r="I139" s="218" t="s">
        <v>967</v>
      </c>
      <c r="J139" s="218"/>
      <c r="K139" s="261"/>
    </row>
    <row r="140" spans="2:11" ht="15" customHeight="1">
      <c r="B140" s="259"/>
      <c r="C140" s="218" t="s">
        <v>989</v>
      </c>
      <c r="D140" s="218"/>
      <c r="E140" s="218"/>
      <c r="F140" s="239" t="s">
        <v>933</v>
      </c>
      <c r="G140" s="218"/>
      <c r="H140" s="218" t="s">
        <v>990</v>
      </c>
      <c r="I140" s="218" t="s">
        <v>967</v>
      </c>
      <c r="J140" s="218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5"/>
      <c r="C142" s="215"/>
      <c r="D142" s="215"/>
      <c r="E142" s="215"/>
      <c r="F142" s="251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230" t="s">
        <v>991</v>
      </c>
      <c r="D145" s="230"/>
      <c r="E145" s="230"/>
      <c r="F145" s="230"/>
      <c r="G145" s="230"/>
      <c r="H145" s="230"/>
      <c r="I145" s="230"/>
      <c r="J145" s="230"/>
      <c r="K145" s="231"/>
    </row>
    <row r="146" spans="2:11" ht="17.25" customHeight="1">
      <c r="B146" s="229"/>
      <c r="C146" s="232" t="s">
        <v>927</v>
      </c>
      <c r="D146" s="232"/>
      <c r="E146" s="232"/>
      <c r="F146" s="232" t="s">
        <v>928</v>
      </c>
      <c r="G146" s="233"/>
      <c r="H146" s="232" t="s">
        <v>108</v>
      </c>
      <c r="I146" s="232" t="s">
        <v>63</v>
      </c>
      <c r="J146" s="232" t="s">
        <v>929</v>
      </c>
      <c r="K146" s="231"/>
    </row>
    <row r="147" spans="2:11" ht="17.25" customHeight="1">
      <c r="B147" s="229"/>
      <c r="C147" s="234" t="s">
        <v>930</v>
      </c>
      <c r="D147" s="234"/>
      <c r="E147" s="234"/>
      <c r="F147" s="235" t="s">
        <v>931</v>
      </c>
      <c r="G147" s="236"/>
      <c r="H147" s="234"/>
      <c r="I147" s="234"/>
      <c r="J147" s="234" t="s">
        <v>932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936</v>
      </c>
      <c r="D149" s="218"/>
      <c r="E149" s="218"/>
      <c r="F149" s="266" t="s">
        <v>933</v>
      </c>
      <c r="G149" s="218"/>
      <c r="H149" s="265" t="s">
        <v>972</v>
      </c>
      <c r="I149" s="265" t="s">
        <v>935</v>
      </c>
      <c r="J149" s="265">
        <v>120</v>
      </c>
      <c r="K149" s="261"/>
    </row>
    <row r="150" spans="2:11" ht="15" customHeight="1">
      <c r="B150" s="240"/>
      <c r="C150" s="265" t="s">
        <v>981</v>
      </c>
      <c r="D150" s="218"/>
      <c r="E150" s="218"/>
      <c r="F150" s="266" t="s">
        <v>933</v>
      </c>
      <c r="G150" s="218"/>
      <c r="H150" s="265" t="s">
        <v>992</v>
      </c>
      <c r="I150" s="265" t="s">
        <v>935</v>
      </c>
      <c r="J150" s="265" t="s">
        <v>983</v>
      </c>
      <c r="K150" s="261"/>
    </row>
    <row r="151" spans="2:11" ht="15" customHeight="1">
      <c r="B151" s="240"/>
      <c r="C151" s="265" t="s">
        <v>882</v>
      </c>
      <c r="D151" s="218"/>
      <c r="E151" s="218"/>
      <c r="F151" s="266" t="s">
        <v>933</v>
      </c>
      <c r="G151" s="218"/>
      <c r="H151" s="265" t="s">
        <v>993</v>
      </c>
      <c r="I151" s="265" t="s">
        <v>935</v>
      </c>
      <c r="J151" s="265" t="s">
        <v>983</v>
      </c>
      <c r="K151" s="261"/>
    </row>
    <row r="152" spans="2:11" ht="15" customHeight="1">
      <c r="B152" s="240"/>
      <c r="C152" s="265" t="s">
        <v>938</v>
      </c>
      <c r="D152" s="218"/>
      <c r="E152" s="218"/>
      <c r="F152" s="266" t="s">
        <v>939</v>
      </c>
      <c r="G152" s="218"/>
      <c r="H152" s="265" t="s">
        <v>972</v>
      </c>
      <c r="I152" s="265" t="s">
        <v>935</v>
      </c>
      <c r="J152" s="265">
        <v>50</v>
      </c>
      <c r="K152" s="261"/>
    </row>
    <row r="153" spans="2:11" ht="15" customHeight="1">
      <c r="B153" s="240"/>
      <c r="C153" s="265" t="s">
        <v>941</v>
      </c>
      <c r="D153" s="218"/>
      <c r="E153" s="218"/>
      <c r="F153" s="266" t="s">
        <v>933</v>
      </c>
      <c r="G153" s="218"/>
      <c r="H153" s="265" t="s">
        <v>972</v>
      </c>
      <c r="I153" s="265" t="s">
        <v>943</v>
      </c>
      <c r="J153" s="265"/>
      <c r="K153" s="261"/>
    </row>
    <row r="154" spans="2:11" ht="15" customHeight="1">
      <c r="B154" s="240"/>
      <c r="C154" s="265" t="s">
        <v>952</v>
      </c>
      <c r="D154" s="218"/>
      <c r="E154" s="218"/>
      <c r="F154" s="266" t="s">
        <v>939</v>
      </c>
      <c r="G154" s="218"/>
      <c r="H154" s="265" t="s">
        <v>972</v>
      </c>
      <c r="I154" s="265" t="s">
        <v>935</v>
      </c>
      <c r="J154" s="265">
        <v>50</v>
      </c>
      <c r="K154" s="261"/>
    </row>
    <row r="155" spans="2:11" ht="15" customHeight="1">
      <c r="B155" s="240"/>
      <c r="C155" s="265" t="s">
        <v>960</v>
      </c>
      <c r="D155" s="218"/>
      <c r="E155" s="218"/>
      <c r="F155" s="266" t="s">
        <v>939</v>
      </c>
      <c r="G155" s="218"/>
      <c r="H155" s="265" t="s">
        <v>972</v>
      </c>
      <c r="I155" s="265" t="s">
        <v>935</v>
      </c>
      <c r="J155" s="265">
        <v>50</v>
      </c>
      <c r="K155" s="261"/>
    </row>
    <row r="156" spans="2:11" ht="15" customHeight="1">
      <c r="B156" s="240"/>
      <c r="C156" s="265" t="s">
        <v>958</v>
      </c>
      <c r="D156" s="218"/>
      <c r="E156" s="218"/>
      <c r="F156" s="266" t="s">
        <v>939</v>
      </c>
      <c r="G156" s="218"/>
      <c r="H156" s="265" t="s">
        <v>972</v>
      </c>
      <c r="I156" s="265" t="s">
        <v>935</v>
      </c>
      <c r="J156" s="265">
        <v>50</v>
      </c>
      <c r="K156" s="261"/>
    </row>
    <row r="157" spans="2:11" ht="15" customHeight="1">
      <c r="B157" s="240"/>
      <c r="C157" s="265" t="s">
        <v>87</v>
      </c>
      <c r="D157" s="218"/>
      <c r="E157" s="218"/>
      <c r="F157" s="266" t="s">
        <v>933</v>
      </c>
      <c r="G157" s="218"/>
      <c r="H157" s="265" t="s">
        <v>994</v>
      </c>
      <c r="I157" s="265" t="s">
        <v>935</v>
      </c>
      <c r="J157" s="265" t="s">
        <v>995</v>
      </c>
      <c r="K157" s="261"/>
    </row>
    <row r="158" spans="2:11" ht="15" customHeight="1">
      <c r="B158" s="240"/>
      <c r="C158" s="265" t="s">
        <v>996</v>
      </c>
      <c r="D158" s="218"/>
      <c r="E158" s="218"/>
      <c r="F158" s="266" t="s">
        <v>933</v>
      </c>
      <c r="G158" s="218"/>
      <c r="H158" s="265" t="s">
        <v>997</v>
      </c>
      <c r="I158" s="265" t="s">
        <v>967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5"/>
      <c r="C160" s="218"/>
      <c r="D160" s="218"/>
      <c r="E160" s="218"/>
      <c r="F160" s="239"/>
      <c r="G160" s="218"/>
      <c r="H160" s="218"/>
      <c r="I160" s="218"/>
      <c r="J160" s="218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5"/>
      <c r="C163" s="206" t="s">
        <v>998</v>
      </c>
      <c r="D163" s="206"/>
      <c r="E163" s="206"/>
      <c r="F163" s="206"/>
      <c r="G163" s="206"/>
      <c r="H163" s="206"/>
      <c r="I163" s="206"/>
      <c r="J163" s="206"/>
      <c r="K163" s="207"/>
    </row>
    <row r="164" spans="2:11" ht="17.25" customHeight="1">
      <c r="B164" s="205"/>
      <c r="C164" s="232" t="s">
        <v>927</v>
      </c>
      <c r="D164" s="232"/>
      <c r="E164" s="232"/>
      <c r="F164" s="232" t="s">
        <v>928</v>
      </c>
      <c r="G164" s="269"/>
      <c r="H164" s="270" t="s">
        <v>108</v>
      </c>
      <c r="I164" s="270" t="s">
        <v>63</v>
      </c>
      <c r="J164" s="232" t="s">
        <v>929</v>
      </c>
      <c r="K164" s="207"/>
    </row>
    <row r="165" spans="2:11" ht="17.25" customHeight="1">
      <c r="B165" s="209"/>
      <c r="C165" s="234" t="s">
        <v>930</v>
      </c>
      <c r="D165" s="234"/>
      <c r="E165" s="234"/>
      <c r="F165" s="235" t="s">
        <v>931</v>
      </c>
      <c r="G165" s="271"/>
      <c r="H165" s="272"/>
      <c r="I165" s="272"/>
      <c r="J165" s="234" t="s">
        <v>932</v>
      </c>
      <c r="K165" s="211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18" t="s">
        <v>936</v>
      </c>
      <c r="D167" s="218"/>
      <c r="E167" s="218"/>
      <c r="F167" s="239" t="s">
        <v>933</v>
      </c>
      <c r="G167" s="218"/>
      <c r="H167" s="218" t="s">
        <v>972</v>
      </c>
      <c r="I167" s="218" t="s">
        <v>935</v>
      </c>
      <c r="J167" s="218">
        <v>120</v>
      </c>
      <c r="K167" s="261"/>
    </row>
    <row r="168" spans="2:11" ht="15" customHeight="1">
      <c r="B168" s="240"/>
      <c r="C168" s="218" t="s">
        <v>981</v>
      </c>
      <c r="D168" s="218"/>
      <c r="E168" s="218"/>
      <c r="F168" s="239" t="s">
        <v>933</v>
      </c>
      <c r="G168" s="218"/>
      <c r="H168" s="218" t="s">
        <v>982</v>
      </c>
      <c r="I168" s="218" t="s">
        <v>935</v>
      </c>
      <c r="J168" s="218" t="s">
        <v>983</v>
      </c>
      <c r="K168" s="261"/>
    </row>
    <row r="169" spans="2:11" ht="15" customHeight="1">
      <c r="B169" s="240"/>
      <c r="C169" s="218" t="s">
        <v>882</v>
      </c>
      <c r="D169" s="218"/>
      <c r="E169" s="218"/>
      <c r="F169" s="239" t="s">
        <v>933</v>
      </c>
      <c r="G169" s="218"/>
      <c r="H169" s="218" t="s">
        <v>999</v>
      </c>
      <c r="I169" s="218" t="s">
        <v>935</v>
      </c>
      <c r="J169" s="218" t="s">
        <v>983</v>
      </c>
      <c r="K169" s="261"/>
    </row>
    <row r="170" spans="2:11" ht="15" customHeight="1">
      <c r="B170" s="240"/>
      <c r="C170" s="218" t="s">
        <v>938</v>
      </c>
      <c r="D170" s="218"/>
      <c r="E170" s="218"/>
      <c r="F170" s="239" t="s">
        <v>939</v>
      </c>
      <c r="G170" s="218"/>
      <c r="H170" s="218" t="s">
        <v>999</v>
      </c>
      <c r="I170" s="218" t="s">
        <v>935</v>
      </c>
      <c r="J170" s="218">
        <v>50</v>
      </c>
      <c r="K170" s="261"/>
    </row>
    <row r="171" spans="2:11" ht="15" customHeight="1">
      <c r="B171" s="240"/>
      <c r="C171" s="218" t="s">
        <v>941</v>
      </c>
      <c r="D171" s="218"/>
      <c r="E171" s="218"/>
      <c r="F171" s="239" t="s">
        <v>933</v>
      </c>
      <c r="G171" s="218"/>
      <c r="H171" s="218" t="s">
        <v>999</v>
      </c>
      <c r="I171" s="218" t="s">
        <v>943</v>
      </c>
      <c r="J171" s="218"/>
      <c r="K171" s="261"/>
    </row>
    <row r="172" spans="2:11" ht="15" customHeight="1">
      <c r="B172" s="240"/>
      <c r="C172" s="218" t="s">
        <v>952</v>
      </c>
      <c r="D172" s="218"/>
      <c r="E172" s="218"/>
      <c r="F172" s="239" t="s">
        <v>939</v>
      </c>
      <c r="G172" s="218"/>
      <c r="H172" s="218" t="s">
        <v>999</v>
      </c>
      <c r="I172" s="218" t="s">
        <v>935</v>
      </c>
      <c r="J172" s="218">
        <v>50</v>
      </c>
      <c r="K172" s="261"/>
    </row>
    <row r="173" spans="2:11" ht="15" customHeight="1">
      <c r="B173" s="240"/>
      <c r="C173" s="218" t="s">
        <v>960</v>
      </c>
      <c r="D173" s="218"/>
      <c r="E173" s="218"/>
      <c r="F173" s="239" t="s">
        <v>939</v>
      </c>
      <c r="G173" s="218"/>
      <c r="H173" s="218" t="s">
        <v>999</v>
      </c>
      <c r="I173" s="218" t="s">
        <v>935</v>
      </c>
      <c r="J173" s="218">
        <v>50</v>
      </c>
      <c r="K173" s="261"/>
    </row>
    <row r="174" spans="2:11" ht="15" customHeight="1">
      <c r="B174" s="240"/>
      <c r="C174" s="218" t="s">
        <v>958</v>
      </c>
      <c r="D174" s="218"/>
      <c r="E174" s="218"/>
      <c r="F174" s="239" t="s">
        <v>939</v>
      </c>
      <c r="G174" s="218"/>
      <c r="H174" s="218" t="s">
        <v>999</v>
      </c>
      <c r="I174" s="218" t="s">
        <v>935</v>
      </c>
      <c r="J174" s="218">
        <v>50</v>
      </c>
      <c r="K174" s="261"/>
    </row>
    <row r="175" spans="2:11" ht="15" customHeight="1">
      <c r="B175" s="240"/>
      <c r="C175" s="218" t="s">
        <v>107</v>
      </c>
      <c r="D175" s="218"/>
      <c r="E175" s="218"/>
      <c r="F175" s="239" t="s">
        <v>933</v>
      </c>
      <c r="G175" s="218"/>
      <c r="H175" s="218" t="s">
        <v>1000</v>
      </c>
      <c r="I175" s="218" t="s">
        <v>1001</v>
      </c>
      <c r="J175" s="218"/>
      <c r="K175" s="261"/>
    </row>
    <row r="176" spans="2:11" ht="15" customHeight="1">
      <c r="B176" s="240"/>
      <c r="C176" s="218" t="s">
        <v>63</v>
      </c>
      <c r="D176" s="218"/>
      <c r="E176" s="218"/>
      <c r="F176" s="239" t="s">
        <v>933</v>
      </c>
      <c r="G176" s="218"/>
      <c r="H176" s="218" t="s">
        <v>1002</v>
      </c>
      <c r="I176" s="218" t="s">
        <v>1003</v>
      </c>
      <c r="J176" s="218">
        <v>1</v>
      </c>
      <c r="K176" s="261"/>
    </row>
    <row r="177" spans="2:11" ht="15" customHeight="1">
      <c r="B177" s="240"/>
      <c r="C177" s="218" t="s">
        <v>59</v>
      </c>
      <c r="D177" s="218"/>
      <c r="E177" s="218"/>
      <c r="F177" s="239" t="s">
        <v>933</v>
      </c>
      <c r="G177" s="218"/>
      <c r="H177" s="218" t="s">
        <v>1004</v>
      </c>
      <c r="I177" s="218" t="s">
        <v>935</v>
      </c>
      <c r="J177" s="218">
        <v>20</v>
      </c>
      <c r="K177" s="261"/>
    </row>
    <row r="178" spans="2:11" ht="15" customHeight="1">
      <c r="B178" s="240"/>
      <c r="C178" s="218" t="s">
        <v>108</v>
      </c>
      <c r="D178" s="218"/>
      <c r="E178" s="218"/>
      <c r="F178" s="239" t="s">
        <v>933</v>
      </c>
      <c r="G178" s="218"/>
      <c r="H178" s="218" t="s">
        <v>1005</v>
      </c>
      <c r="I178" s="218" t="s">
        <v>935</v>
      </c>
      <c r="J178" s="218">
        <v>255</v>
      </c>
      <c r="K178" s="261"/>
    </row>
    <row r="179" spans="2:11" ht="15" customHeight="1">
      <c r="B179" s="240"/>
      <c r="C179" s="218" t="s">
        <v>109</v>
      </c>
      <c r="D179" s="218"/>
      <c r="E179" s="218"/>
      <c r="F179" s="239" t="s">
        <v>933</v>
      </c>
      <c r="G179" s="218"/>
      <c r="H179" s="218" t="s">
        <v>898</v>
      </c>
      <c r="I179" s="218" t="s">
        <v>935</v>
      </c>
      <c r="J179" s="218">
        <v>10</v>
      </c>
      <c r="K179" s="261"/>
    </row>
    <row r="180" spans="2:11" ht="15" customHeight="1">
      <c r="B180" s="240"/>
      <c r="C180" s="218" t="s">
        <v>110</v>
      </c>
      <c r="D180" s="218"/>
      <c r="E180" s="218"/>
      <c r="F180" s="239" t="s">
        <v>933</v>
      </c>
      <c r="G180" s="218"/>
      <c r="H180" s="218" t="s">
        <v>1006</v>
      </c>
      <c r="I180" s="218" t="s">
        <v>967</v>
      </c>
      <c r="J180" s="218"/>
      <c r="K180" s="261"/>
    </row>
    <row r="181" spans="2:11" ht="15" customHeight="1">
      <c r="B181" s="240"/>
      <c r="C181" s="218" t="s">
        <v>1007</v>
      </c>
      <c r="D181" s="218"/>
      <c r="E181" s="218"/>
      <c r="F181" s="239" t="s">
        <v>933</v>
      </c>
      <c r="G181" s="218"/>
      <c r="H181" s="218" t="s">
        <v>1008</v>
      </c>
      <c r="I181" s="218" t="s">
        <v>967</v>
      </c>
      <c r="J181" s="218"/>
      <c r="K181" s="261"/>
    </row>
    <row r="182" spans="2:11" ht="15" customHeight="1">
      <c r="B182" s="240"/>
      <c r="C182" s="218" t="s">
        <v>996</v>
      </c>
      <c r="D182" s="218"/>
      <c r="E182" s="218"/>
      <c r="F182" s="239" t="s">
        <v>933</v>
      </c>
      <c r="G182" s="218"/>
      <c r="H182" s="218" t="s">
        <v>1009</v>
      </c>
      <c r="I182" s="218" t="s">
        <v>967</v>
      </c>
      <c r="J182" s="218"/>
      <c r="K182" s="261"/>
    </row>
    <row r="183" spans="2:11" ht="15" customHeight="1">
      <c r="B183" s="240"/>
      <c r="C183" s="218" t="s">
        <v>113</v>
      </c>
      <c r="D183" s="218"/>
      <c r="E183" s="218"/>
      <c r="F183" s="239" t="s">
        <v>939</v>
      </c>
      <c r="G183" s="218"/>
      <c r="H183" s="218" t="s">
        <v>1010</v>
      </c>
      <c r="I183" s="218" t="s">
        <v>935</v>
      </c>
      <c r="J183" s="218">
        <v>50</v>
      </c>
      <c r="K183" s="261"/>
    </row>
    <row r="184" spans="2:11" ht="15" customHeight="1">
      <c r="B184" s="267"/>
      <c r="C184" s="249"/>
      <c r="D184" s="249"/>
      <c r="E184" s="249"/>
      <c r="F184" s="249"/>
      <c r="G184" s="249"/>
      <c r="H184" s="249"/>
      <c r="I184" s="249"/>
      <c r="J184" s="249"/>
      <c r="K184" s="268"/>
    </row>
    <row r="185" spans="2:11" ht="18.75" customHeight="1">
      <c r="B185" s="215"/>
      <c r="C185" s="218"/>
      <c r="D185" s="218"/>
      <c r="E185" s="218"/>
      <c r="F185" s="239"/>
      <c r="G185" s="218"/>
      <c r="H185" s="218"/>
      <c r="I185" s="218"/>
      <c r="J185" s="218"/>
      <c r="K185" s="215"/>
    </row>
    <row r="186" spans="2:11" ht="18.75" customHeight="1"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</row>
    <row r="187" spans="2:11" ht="13.5">
      <c r="B187" s="202"/>
      <c r="C187" s="203"/>
      <c r="D187" s="203"/>
      <c r="E187" s="203"/>
      <c r="F187" s="203"/>
      <c r="G187" s="203"/>
      <c r="H187" s="203"/>
      <c r="I187" s="203"/>
      <c r="J187" s="203"/>
      <c r="K187" s="204"/>
    </row>
    <row r="188" spans="2:11" ht="21">
      <c r="B188" s="205"/>
      <c r="C188" s="206" t="s">
        <v>1011</v>
      </c>
      <c r="D188" s="206"/>
      <c r="E188" s="206"/>
      <c r="F188" s="206"/>
      <c r="G188" s="206"/>
      <c r="H188" s="206"/>
      <c r="I188" s="206"/>
      <c r="J188" s="206"/>
      <c r="K188" s="207"/>
    </row>
    <row r="189" spans="2:11" ht="25.5" customHeight="1">
      <c r="B189" s="205"/>
      <c r="C189" s="273" t="s">
        <v>1012</v>
      </c>
      <c r="D189" s="273"/>
      <c r="E189" s="273"/>
      <c r="F189" s="273" t="s">
        <v>1013</v>
      </c>
      <c r="G189" s="274"/>
      <c r="H189" s="275" t="s">
        <v>1014</v>
      </c>
      <c r="I189" s="275"/>
      <c r="J189" s="275"/>
      <c r="K189" s="207"/>
    </row>
    <row r="190" spans="2:11" ht="5.25" customHeight="1">
      <c r="B190" s="240"/>
      <c r="C190" s="237"/>
      <c r="D190" s="237"/>
      <c r="E190" s="237"/>
      <c r="F190" s="237"/>
      <c r="G190" s="218"/>
      <c r="H190" s="237"/>
      <c r="I190" s="237"/>
      <c r="J190" s="237"/>
      <c r="K190" s="261"/>
    </row>
    <row r="191" spans="2:11" ht="15" customHeight="1">
      <c r="B191" s="240"/>
      <c r="C191" s="218" t="s">
        <v>1015</v>
      </c>
      <c r="D191" s="218"/>
      <c r="E191" s="218"/>
      <c r="F191" s="239" t="s">
        <v>49</v>
      </c>
      <c r="G191" s="218"/>
      <c r="H191" s="276" t="s">
        <v>1016</v>
      </c>
      <c r="I191" s="276"/>
      <c r="J191" s="276"/>
      <c r="K191" s="261"/>
    </row>
    <row r="192" spans="2:11" ht="15" customHeight="1">
      <c r="B192" s="240"/>
      <c r="C192" s="246"/>
      <c r="D192" s="218"/>
      <c r="E192" s="218"/>
      <c r="F192" s="239" t="s">
        <v>50</v>
      </c>
      <c r="G192" s="218"/>
      <c r="H192" s="276" t="s">
        <v>1017</v>
      </c>
      <c r="I192" s="276"/>
      <c r="J192" s="276"/>
      <c r="K192" s="261"/>
    </row>
    <row r="193" spans="2:11" ht="15" customHeight="1">
      <c r="B193" s="240"/>
      <c r="C193" s="246"/>
      <c r="D193" s="218"/>
      <c r="E193" s="218"/>
      <c r="F193" s="239" t="s">
        <v>53</v>
      </c>
      <c r="G193" s="218"/>
      <c r="H193" s="276" t="s">
        <v>1018</v>
      </c>
      <c r="I193" s="276"/>
      <c r="J193" s="276"/>
      <c r="K193" s="261"/>
    </row>
    <row r="194" spans="2:11" ht="15" customHeight="1">
      <c r="B194" s="240"/>
      <c r="C194" s="218"/>
      <c r="D194" s="218"/>
      <c r="E194" s="218"/>
      <c r="F194" s="239" t="s">
        <v>51</v>
      </c>
      <c r="G194" s="218"/>
      <c r="H194" s="276" t="s">
        <v>1019</v>
      </c>
      <c r="I194" s="276"/>
      <c r="J194" s="276"/>
      <c r="K194" s="261"/>
    </row>
    <row r="195" spans="2:11" ht="15" customHeight="1">
      <c r="B195" s="240"/>
      <c r="C195" s="218"/>
      <c r="D195" s="218"/>
      <c r="E195" s="218"/>
      <c r="F195" s="239" t="s">
        <v>52</v>
      </c>
      <c r="G195" s="218"/>
      <c r="H195" s="276" t="s">
        <v>1020</v>
      </c>
      <c r="I195" s="276"/>
      <c r="J195" s="276"/>
      <c r="K195" s="261"/>
    </row>
    <row r="196" spans="2:11" ht="15" customHeight="1">
      <c r="B196" s="240"/>
      <c r="C196" s="218"/>
      <c r="D196" s="218"/>
      <c r="E196" s="218"/>
      <c r="F196" s="239"/>
      <c r="G196" s="218"/>
      <c r="H196" s="218"/>
      <c r="I196" s="218"/>
      <c r="J196" s="218"/>
      <c r="K196" s="261"/>
    </row>
    <row r="197" spans="2:11" ht="15" customHeight="1">
      <c r="B197" s="240"/>
      <c r="C197" s="218" t="s">
        <v>979</v>
      </c>
      <c r="D197" s="218"/>
      <c r="E197" s="218"/>
      <c r="F197" s="239" t="s">
        <v>81</v>
      </c>
      <c r="G197" s="218"/>
      <c r="H197" s="276" t="s">
        <v>1021</v>
      </c>
      <c r="I197" s="276"/>
      <c r="J197" s="276"/>
      <c r="K197" s="261"/>
    </row>
    <row r="198" spans="2:11" ht="15" customHeight="1">
      <c r="B198" s="240"/>
      <c r="C198" s="246"/>
      <c r="D198" s="218"/>
      <c r="E198" s="218"/>
      <c r="F198" s="239" t="s">
        <v>876</v>
      </c>
      <c r="G198" s="218"/>
      <c r="H198" s="276" t="s">
        <v>877</v>
      </c>
      <c r="I198" s="276"/>
      <c r="J198" s="276"/>
      <c r="K198" s="261"/>
    </row>
    <row r="199" spans="2:11" ht="15" customHeight="1">
      <c r="B199" s="240"/>
      <c r="C199" s="218"/>
      <c r="D199" s="218"/>
      <c r="E199" s="218"/>
      <c r="F199" s="239" t="s">
        <v>874</v>
      </c>
      <c r="G199" s="218"/>
      <c r="H199" s="276" t="s">
        <v>1022</v>
      </c>
      <c r="I199" s="276"/>
      <c r="J199" s="276"/>
      <c r="K199" s="261"/>
    </row>
    <row r="200" spans="2:11" ht="15" customHeight="1">
      <c r="B200" s="277"/>
      <c r="C200" s="246"/>
      <c r="D200" s="246"/>
      <c r="E200" s="246"/>
      <c r="F200" s="239" t="s">
        <v>878</v>
      </c>
      <c r="G200" s="224"/>
      <c r="H200" s="278" t="s">
        <v>879</v>
      </c>
      <c r="I200" s="278"/>
      <c r="J200" s="278"/>
      <c r="K200" s="279"/>
    </row>
    <row r="201" spans="2:11" ht="15" customHeight="1">
      <c r="B201" s="277"/>
      <c r="C201" s="246"/>
      <c r="D201" s="246"/>
      <c r="E201" s="246"/>
      <c r="F201" s="239" t="s">
        <v>880</v>
      </c>
      <c r="G201" s="224"/>
      <c r="H201" s="278" t="s">
        <v>1023</v>
      </c>
      <c r="I201" s="278"/>
      <c r="J201" s="278"/>
      <c r="K201" s="279"/>
    </row>
    <row r="202" spans="2:11" ht="15" customHeight="1">
      <c r="B202" s="277"/>
      <c r="C202" s="246"/>
      <c r="D202" s="246"/>
      <c r="E202" s="246"/>
      <c r="F202" s="280"/>
      <c r="G202" s="224"/>
      <c r="H202" s="281"/>
      <c r="I202" s="281"/>
      <c r="J202" s="281"/>
      <c r="K202" s="279"/>
    </row>
    <row r="203" spans="2:11" ht="15" customHeight="1">
      <c r="B203" s="277"/>
      <c r="C203" s="218" t="s">
        <v>1003</v>
      </c>
      <c r="D203" s="246"/>
      <c r="E203" s="246"/>
      <c r="F203" s="239">
        <v>1</v>
      </c>
      <c r="G203" s="224"/>
      <c r="H203" s="278" t="s">
        <v>1024</v>
      </c>
      <c r="I203" s="278"/>
      <c r="J203" s="278"/>
      <c r="K203" s="279"/>
    </row>
    <row r="204" spans="2:11" ht="15" customHeight="1">
      <c r="B204" s="277"/>
      <c r="C204" s="246"/>
      <c r="D204" s="246"/>
      <c r="E204" s="246"/>
      <c r="F204" s="239">
        <v>2</v>
      </c>
      <c r="G204" s="224"/>
      <c r="H204" s="278" t="s">
        <v>1025</v>
      </c>
      <c r="I204" s="278"/>
      <c r="J204" s="278"/>
      <c r="K204" s="279"/>
    </row>
    <row r="205" spans="2:11" ht="15" customHeight="1">
      <c r="B205" s="277"/>
      <c r="C205" s="246"/>
      <c r="D205" s="246"/>
      <c r="E205" s="246"/>
      <c r="F205" s="239">
        <v>3</v>
      </c>
      <c r="G205" s="224"/>
      <c r="H205" s="278" t="s">
        <v>1026</v>
      </c>
      <c r="I205" s="278"/>
      <c r="J205" s="278"/>
      <c r="K205" s="279"/>
    </row>
    <row r="206" spans="2:11" ht="15" customHeight="1">
      <c r="B206" s="277"/>
      <c r="C206" s="246"/>
      <c r="D206" s="246"/>
      <c r="E206" s="246"/>
      <c r="F206" s="239">
        <v>4</v>
      </c>
      <c r="G206" s="224"/>
      <c r="H206" s="278" t="s">
        <v>1027</v>
      </c>
      <c r="I206" s="278"/>
      <c r="J206" s="278"/>
      <c r="K206" s="279"/>
    </row>
    <row r="207" spans="2:11" ht="12.75" customHeight="1">
      <c r="B207" s="282"/>
      <c r="C207" s="283"/>
      <c r="D207" s="283"/>
      <c r="E207" s="283"/>
      <c r="F207" s="283"/>
      <c r="G207" s="283"/>
      <c r="H207" s="283"/>
      <c r="I207" s="283"/>
      <c r="J207" s="283"/>
      <c r="K207" s="28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edot</cp:lastModifiedBy>
  <dcterms:modified xsi:type="dcterms:W3CDTF">2015-04-14T11:21:20Z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